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ind\Desktop\"/>
    </mc:Choice>
  </mc:AlternateContent>
  <bookViews>
    <workbookView xWindow="0" yWindow="0" windowWidth="20490" windowHeight="7755"/>
  </bookViews>
  <sheets>
    <sheet name="Teekkaritalo, PTS" sheetId="1" r:id="rId1"/>
    <sheet name="Suunnittelukustannukset" sheetId="3" r:id="rId2"/>
    <sheet name="Rakennuttamiskustannukset" sheetId="4" r:id="rId3"/>
    <sheet name="Yhteensä" sheetId="6" r:id="rId4"/>
  </sheets>
  <definedNames>
    <definedName name="_xlnm.Print_Area" localSheetId="0">'Teekkaritalo, PTS'!$A$1:$Q$44</definedName>
  </definedNames>
  <calcPr calcId="171026"/>
</workbook>
</file>

<file path=xl/calcChain.xml><?xml version="1.0" encoding="utf-8"?>
<calcChain xmlns="http://schemas.openxmlformats.org/spreadsheetml/2006/main">
  <c r="C2" i="3" l="1"/>
  <c r="C3" i="3"/>
  <c r="C4" i="3"/>
  <c r="C5" i="3"/>
  <c r="D4" i="6"/>
  <c r="G7" i="1"/>
  <c r="G9" i="1"/>
  <c r="E10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4" i="1"/>
  <c r="G35" i="1"/>
  <c r="G36" i="1"/>
  <c r="G37" i="1"/>
  <c r="B2" i="4"/>
  <c r="B3" i="4"/>
  <c r="B5" i="4"/>
  <c r="D5" i="6"/>
  <c r="D9" i="6"/>
  <c r="G40" i="1"/>
  <c r="G42" i="1"/>
  <c r="D8" i="6"/>
  <c r="G38" i="1"/>
  <c r="G41" i="1"/>
  <c r="D3" i="6"/>
  <c r="G39" i="1"/>
  <c r="R28" i="1"/>
  <c r="R37" i="1"/>
  <c r="D10" i="6"/>
  <c r="J4" i="1"/>
  <c r="B8" i="4"/>
  <c r="H7" i="1"/>
  <c r="H11" i="1"/>
  <c r="H26" i="1"/>
  <c r="H9" i="1"/>
  <c r="H16" i="1"/>
  <c r="H13" i="1"/>
  <c r="H23" i="1"/>
  <c r="H15" i="1"/>
  <c r="H17" i="1"/>
  <c r="H19" i="1"/>
  <c r="H30" i="1"/>
  <c r="I7" i="1"/>
  <c r="I26" i="1"/>
  <c r="H18" i="1"/>
  <c r="H21" i="1"/>
  <c r="H14" i="1"/>
  <c r="H24" i="1"/>
  <c r="H27" i="1"/>
  <c r="H10" i="1"/>
  <c r="H12" i="1"/>
  <c r="H25" i="1"/>
  <c r="H34" i="1"/>
  <c r="H31" i="1"/>
  <c r="H22" i="1"/>
  <c r="H20" i="1"/>
  <c r="H35" i="1"/>
  <c r="H28" i="1"/>
  <c r="I19" i="1"/>
  <c r="I34" i="1"/>
  <c r="I20" i="1"/>
  <c r="J7" i="1"/>
  <c r="J26" i="1"/>
  <c r="I18" i="1"/>
  <c r="I25" i="1"/>
  <c r="I22" i="1"/>
  <c r="I13" i="1"/>
  <c r="I10" i="1"/>
  <c r="I35" i="1"/>
  <c r="I36" i="1"/>
  <c r="I9" i="1"/>
  <c r="I14" i="1"/>
  <c r="I11" i="1"/>
  <c r="I17" i="1"/>
  <c r="I16" i="1"/>
  <c r="I24" i="1"/>
  <c r="I31" i="1"/>
  <c r="I21" i="1"/>
  <c r="I15" i="1"/>
  <c r="I30" i="1"/>
  <c r="I27" i="1"/>
  <c r="I12" i="1"/>
  <c r="I23" i="1"/>
  <c r="H32" i="1"/>
  <c r="H36" i="1"/>
  <c r="H37" i="1"/>
  <c r="H42" i="1"/>
  <c r="H43" i="1"/>
  <c r="H44" i="1"/>
  <c r="I32" i="1"/>
  <c r="I28" i="1"/>
  <c r="J12" i="1"/>
  <c r="J25" i="1"/>
  <c r="J20" i="1"/>
  <c r="J16" i="1"/>
  <c r="J18" i="1"/>
  <c r="J11" i="1"/>
  <c r="J21" i="1"/>
  <c r="J31" i="1"/>
  <c r="J34" i="1"/>
  <c r="J27" i="1"/>
  <c r="J17" i="1"/>
  <c r="J30" i="1"/>
  <c r="J32" i="1"/>
  <c r="J10" i="1"/>
  <c r="J24" i="1"/>
  <c r="J23" i="1"/>
  <c r="J9" i="1"/>
  <c r="J15" i="1"/>
  <c r="J14" i="1"/>
  <c r="J35" i="1"/>
  <c r="J13" i="1"/>
  <c r="J19" i="1"/>
  <c r="J22" i="1"/>
  <c r="K7" i="1"/>
  <c r="K26" i="1"/>
  <c r="I37" i="1"/>
  <c r="I41" i="1"/>
  <c r="H41" i="1"/>
  <c r="J28" i="1"/>
  <c r="K34" i="1"/>
  <c r="K30" i="1"/>
  <c r="K14" i="1"/>
  <c r="K9" i="1"/>
  <c r="K10" i="1"/>
  <c r="K31" i="1"/>
  <c r="K20" i="1"/>
  <c r="K21" i="1"/>
  <c r="K18" i="1"/>
  <c r="K24" i="1"/>
  <c r="K35" i="1"/>
  <c r="K19" i="1"/>
  <c r="K13" i="1"/>
  <c r="K17" i="1"/>
  <c r="L7" i="1"/>
  <c r="L26" i="1"/>
  <c r="K12" i="1"/>
  <c r="K23" i="1"/>
  <c r="K15" i="1"/>
  <c r="K25" i="1"/>
  <c r="K27" i="1"/>
  <c r="K11" i="1"/>
  <c r="K16" i="1"/>
  <c r="K22" i="1"/>
  <c r="J36" i="1"/>
  <c r="G43" i="1"/>
  <c r="G44" i="1"/>
  <c r="D6" i="6"/>
  <c r="I42" i="1"/>
  <c r="I43" i="1"/>
  <c r="I44" i="1"/>
  <c r="J37" i="1"/>
  <c r="J42" i="1"/>
  <c r="J43" i="1"/>
  <c r="J44" i="1"/>
  <c r="K28" i="1"/>
  <c r="L14" i="1"/>
  <c r="L17" i="1"/>
  <c r="L16" i="1"/>
  <c r="L12" i="1"/>
  <c r="M7" i="1"/>
  <c r="M26" i="1"/>
  <c r="L27" i="1"/>
  <c r="L34" i="1"/>
  <c r="L23" i="1"/>
  <c r="L18" i="1"/>
  <c r="L21" i="1"/>
  <c r="L20" i="1"/>
  <c r="L13" i="1"/>
  <c r="L19" i="1"/>
  <c r="L11" i="1"/>
  <c r="L35" i="1"/>
  <c r="L25" i="1"/>
  <c r="L15" i="1"/>
  <c r="L10" i="1"/>
  <c r="L30" i="1"/>
  <c r="L24" i="1"/>
  <c r="L31" i="1"/>
  <c r="L22" i="1"/>
  <c r="K32" i="1"/>
  <c r="K36" i="1"/>
  <c r="D11" i="6"/>
  <c r="L32" i="1"/>
  <c r="J41" i="1"/>
  <c r="M23" i="1"/>
  <c r="M16" i="1"/>
  <c r="M18" i="1"/>
  <c r="M10" i="1"/>
  <c r="M12" i="1"/>
  <c r="M17" i="1"/>
  <c r="M24" i="1"/>
  <c r="M9" i="1"/>
  <c r="M30" i="1"/>
  <c r="M13" i="1"/>
  <c r="M22" i="1"/>
  <c r="M34" i="1"/>
  <c r="M21" i="1"/>
  <c r="M15" i="1"/>
  <c r="M11" i="1"/>
  <c r="M31" i="1"/>
  <c r="N7" i="1"/>
  <c r="N26" i="1"/>
  <c r="M25" i="1"/>
  <c r="M20" i="1"/>
  <c r="M27" i="1"/>
  <c r="M14" i="1"/>
  <c r="M19" i="1"/>
  <c r="M35" i="1"/>
  <c r="L28" i="1"/>
  <c r="K37" i="1"/>
  <c r="L36" i="1"/>
  <c r="L37" i="1"/>
  <c r="L41" i="1"/>
  <c r="M36" i="1"/>
  <c r="M32" i="1"/>
  <c r="M28" i="1"/>
  <c r="K42" i="1"/>
  <c r="K43" i="1"/>
  <c r="K44" i="1"/>
  <c r="K41" i="1"/>
  <c r="N14" i="1"/>
  <c r="N22" i="1"/>
  <c r="N35" i="1"/>
  <c r="N18" i="1"/>
  <c r="N15" i="1"/>
  <c r="N10" i="1"/>
  <c r="N20" i="1"/>
  <c r="N31" i="1"/>
  <c r="N27" i="1"/>
  <c r="O7" i="1"/>
  <c r="O26" i="1"/>
  <c r="N21" i="1"/>
  <c r="N30" i="1"/>
  <c r="N32" i="1"/>
  <c r="N11" i="1"/>
  <c r="N24" i="1"/>
  <c r="N17" i="1"/>
  <c r="N12" i="1"/>
  <c r="N19" i="1"/>
  <c r="N25" i="1"/>
  <c r="N9" i="1"/>
  <c r="N34" i="1"/>
  <c r="N23" i="1"/>
  <c r="N13" i="1"/>
  <c r="N16" i="1"/>
  <c r="L42" i="1"/>
  <c r="L43" i="1"/>
  <c r="L44" i="1"/>
  <c r="M37" i="1"/>
  <c r="M42" i="1"/>
  <c r="M43" i="1"/>
  <c r="M44" i="1"/>
  <c r="O14" i="1"/>
  <c r="O9" i="1"/>
  <c r="O30" i="1"/>
  <c r="O13" i="1"/>
  <c r="O12" i="1"/>
  <c r="O16" i="1"/>
  <c r="O21" i="1"/>
  <c r="O31" i="1"/>
  <c r="P7" i="1"/>
  <c r="P26" i="1"/>
  <c r="Q26" i="1"/>
  <c r="O25" i="1"/>
  <c r="O10" i="1"/>
  <c r="O24" i="1"/>
  <c r="O11" i="1"/>
  <c r="O23" i="1"/>
  <c r="O35" i="1"/>
  <c r="O27" i="1"/>
  <c r="O20" i="1"/>
  <c r="O15" i="1"/>
  <c r="O18" i="1"/>
  <c r="O22" i="1"/>
  <c r="O17" i="1"/>
  <c r="O19" i="1"/>
  <c r="O34" i="1"/>
  <c r="M41" i="1"/>
  <c r="N36" i="1"/>
  <c r="N28" i="1"/>
  <c r="N37" i="1"/>
  <c r="N41" i="1"/>
  <c r="O36" i="1"/>
  <c r="O28" i="1"/>
  <c r="P14" i="1"/>
  <c r="Q14" i="1"/>
  <c r="P24" i="1"/>
  <c r="Q24" i="1"/>
  <c r="P23" i="1"/>
  <c r="Q23" i="1"/>
  <c r="P34" i="1"/>
  <c r="P30" i="1"/>
  <c r="P10" i="1"/>
  <c r="Q10" i="1"/>
  <c r="P21" i="1"/>
  <c r="Q21" i="1"/>
  <c r="P13" i="1"/>
  <c r="Q13" i="1"/>
  <c r="P20" i="1"/>
  <c r="Q20" i="1"/>
  <c r="P16" i="1"/>
  <c r="Q16" i="1"/>
  <c r="P18" i="1"/>
  <c r="Q18" i="1"/>
  <c r="P35" i="1"/>
  <c r="Q35" i="1"/>
  <c r="P17" i="1"/>
  <c r="Q17" i="1"/>
  <c r="P11" i="1"/>
  <c r="Q11" i="1"/>
  <c r="P12" i="1"/>
  <c r="Q12" i="1"/>
  <c r="P19" i="1"/>
  <c r="Q19" i="1"/>
  <c r="P31" i="1"/>
  <c r="Q31" i="1"/>
  <c r="P25" i="1"/>
  <c r="Q25" i="1"/>
  <c r="P27" i="1"/>
  <c r="Q27" i="1"/>
  <c r="P22" i="1"/>
  <c r="Q22" i="1"/>
  <c r="P15" i="1"/>
  <c r="Q15" i="1"/>
  <c r="P9" i="1"/>
  <c r="N42" i="1"/>
  <c r="N43" i="1"/>
  <c r="N44" i="1"/>
  <c r="O32" i="1"/>
  <c r="P28" i="1"/>
  <c r="P36" i="1"/>
  <c r="Q36" i="1"/>
  <c r="Q9" i="1"/>
  <c r="Q28" i="1"/>
  <c r="O37" i="1"/>
  <c r="Q34" i="1"/>
  <c r="P32" i="1"/>
  <c r="Q30" i="1"/>
  <c r="Q32" i="1"/>
  <c r="P37" i="1"/>
  <c r="P41" i="1"/>
  <c r="Q37" i="1"/>
  <c r="Q41" i="1"/>
  <c r="O41" i="1"/>
  <c r="O42" i="1"/>
  <c r="O43" i="1"/>
  <c r="O44" i="1"/>
  <c r="P42" i="1"/>
  <c r="P43" i="1"/>
  <c r="P44" i="1"/>
  <c r="Q42" i="1"/>
  <c r="Q43" i="1"/>
  <c r="Q44" i="1"/>
</calcChain>
</file>

<file path=xl/sharedStrings.xml><?xml version="1.0" encoding="utf-8"?>
<sst xmlns="http://schemas.openxmlformats.org/spreadsheetml/2006/main" count="134" uniqueCount="112">
  <si>
    <t>KUNNOSSAPITOSUUNNITELMA PTS 2015-2024</t>
  </si>
  <si>
    <t>Kiinteistön nimi</t>
  </si>
  <si>
    <t>Teekkaritalo</t>
  </si>
  <si>
    <t>Kerrosten lukumäärä</t>
  </si>
  <si>
    <t>Suunnittelukausi, v</t>
  </si>
  <si>
    <t>Kustannustaso</t>
  </si>
  <si>
    <t>Osoite</t>
  </si>
  <si>
    <t>Kalervontie 7 90570 OULU</t>
  </si>
  <si>
    <t>Bruttoala, br-m2</t>
  </si>
  <si>
    <t>Aloitusvuosi</t>
  </si>
  <si>
    <t>Päiväys</t>
  </si>
  <si>
    <t>Rakennustilavuus, rm3</t>
  </si>
  <si>
    <t>Suunnittelujakso, v</t>
  </si>
  <si>
    <t>Todellinen</t>
  </si>
  <si>
    <t>KUST</t>
  </si>
  <si>
    <t>MÄÄRÄ</t>
  </si>
  <si>
    <t>Ajoitus</t>
  </si>
  <si>
    <t>YHT</t>
  </si>
  <si>
    <t>N:o</t>
  </si>
  <si>
    <t>TOIMENPIDEOHJELMA</t>
  </si>
  <si>
    <t>yks</t>
  </si>
  <si>
    <t>€/yks</t>
  </si>
  <si>
    <t>v</t>
  </si>
  <si>
    <t>RAK1</t>
  </si>
  <si>
    <t>Salaojien asentaminen</t>
  </si>
  <si>
    <t>r-m2</t>
  </si>
  <si>
    <t>RAK2</t>
  </si>
  <si>
    <t>Sokkelien vedeneristäminen</t>
  </si>
  <si>
    <t>m2</t>
  </si>
  <si>
    <t>RAK3</t>
  </si>
  <si>
    <t>Sokkelien korjauksia</t>
  </si>
  <si>
    <t>erä</t>
  </si>
  <si>
    <t>RAK4</t>
  </si>
  <si>
    <t>Maanpinnan muotoilu</t>
  </si>
  <si>
    <t>RAK5</t>
  </si>
  <si>
    <t>Pihan pintarakenteiden uusiminen</t>
  </si>
  <si>
    <t>RAK6</t>
  </si>
  <si>
    <t>Saunaosaston katon uusiminen 1.krs</t>
  </si>
  <si>
    <t>RAK7</t>
  </si>
  <si>
    <t>Terassin kaiteet</t>
  </si>
  <si>
    <t>jm</t>
  </si>
  <si>
    <t>RAK8</t>
  </si>
  <si>
    <t>Terassin laudoitus</t>
  </si>
  <si>
    <t>RAK9</t>
  </si>
  <si>
    <t>Terassin laajennus, väliosa</t>
  </si>
  <si>
    <t>RAK10</t>
  </si>
  <si>
    <t>Saunaosaston katon uusiminen 2.krs</t>
  </si>
  <si>
    <t>RAK11</t>
  </si>
  <si>
    <t>Tien puolen pulpettikatot</t>
  </si>
  <si>
    <t>kpl</t>
  </si>
  <si>
    <t>RAK12</t>
  </si>
  <si>
    <t>Ulkokierreportaat+portti</t>
  </si>
  <si>
    <t>RAK13</t>
  </si>
  <si>
    <t>Ulkovarasto, lämmin (katto terassia)</t>
  </si>
  <si>
    <t>RAK14</t>
  </si>
  <si>
    <t>Lattian uusiminen</t>
  </si>
  <si>
    <t>RAK15</t>
  </si>
  <si>
    <t>Salin ja PH:n lattiapinn. uusiminen</t>
  </si>
  <si>
    <t>RAK16</t>
  </si>
  <si>
    <t>Keittiöremontti</t>
  </si>
  <si>
    <t>RAK17</t>
  </si>
  <si>
    <t>Julkisivujen korjaus, kuitusementtilevy</t>
  </si>
  <si>
    <t>RAK18</t>
  </si>
  <si>
    <t>2.kerroksen saunan uusiminen</t>
  </si>
  <si>
    <t>RAK19</t>
  </si>
  <si>
    <t>Julkisivujen korjaus, laudoitus</t>
  </si>
  <si>
    <t>Rakennustekniikka yhteensä</t>
  </si>
  <si>
    <t>LVI1</t>
  </si>
  <si>
    <t>Lattialämmitys</t>
  </si>
  <si>
    <t>LVI2</t>
  </si>
  <si>
    <t>Lämpökeskuksen uusiminen</t>
  </si>
  <si>
    <t>LVI-tekniikka yhteensä</t>
  </si>
  <si>
    <t>S1</t>
  </si>
  <si>
    <t>Sähkötyöt, arvio</t>
  </si>
  <si>
    <t>S2</t>
  </si>
  <si>
    <t>Sähkölämmitys, varasto</t>
  </si>
  <si>
    <t>Sähkötekniikka yhteensä</t>
  </si>
  <si>
    <t>Ohjelma yhteensä, € (ALV 0%)</t>
  </si>
  <si>
    <t>Lisätyövaraus 10 %</t>
  </si>
  <si>
    <t>Kustannukset, Teekkarilupi Oy, ALV 0%</t>
  </si>
  <si>
    <t>Kustannukset, Kiinteistö Oy Kaijonharju 20, ALV 24%</t>
  </si>
  <si>
    <t>Kustannukset yhteensä, € (ALV 0%)</t>
  </si>
  <si>
    <t>Arvonlisävero</t>
  </si>
  <si>
    <t>Kustannukset yhteensä, € (ALV 24%)</t>
  </si>
  <si>
    <t>Kustannukset yht., €/br-m2,a (ALV 24%)</t>
  </si>
  <si>
    <t>Suunnitteluala</t>
  </si>
  <si>
    <t>Kustannukset</t>
  </si>
  <si>
    <t>Huom!</t>
  </si>
  <si>
    <t>Arkkitehtisuunnittelu</t>
  </si>
  <si>
    <t>n. 200 h</t>
  </si>
  <si>
    <t>Rakennesuunnittelu</t>
  </si>
  <si>
    <t>n. 50 h</t>
  </si>
  <si>
    <t>LVI-suunnittelu</t>
  </si>
  <si>
    <t>n. 40 h</t>
  </si>
  <si>
    <t>Yhteensä (alv 0 %)</t>
  </si>
  <si>
    <t>Tehtävä</t>
  </si>
  <si>
    <t>Projektinjohto</t>
  </si>
  <si>
    <t>5,0 % rakennuskustannuksista</t>
  </si>
  <si>
    <t>Valvonta</t>
  </si>
  <si>
    <t>Rakennusaika 8 kk, valvontatyö 3-6 h/vko</t>
  </si>
  <si>
    <t>Kopiokulut</t>
  </si>
  <si>
    <t>Rakennuttaminen yht. (alv 0 %)</t>
  </si>
  <si>
    <t>Rakennuslupa</t>
  </si>
  <si>
    <t>Laajennus n. 40 m2</t>
  </si>
  <si>
    <t>Yhteensä</t>
  </si>
  <si>
    <t>KUSTANNUSARVIO</t>
  </si>
  <si>
    <t>Rakennuskustannukset</t>
  </si>
  <si>
    <t>Suunnittelukustannukset</t>
  </si>
  <si>
    <t>Rakennuttamiskustannukset</t>
  </si>
  <si>
    <t>ALV (24 %), rakennuskustannukset</t>
  </si>
  <si>
    <t>ALV (24 %), suunnittelu &amp; rakennuttaminen</t>
  </si>
  <si>
    <t>Yhteensä (alv 24 %)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</si>
</sst>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MS Sans Serif"/>
    </font>
    <font>
      <b/>
      <sz val="14"/>
      <name val="Arial"/>
    </font>
    <font>
      <sz val="8"/>
      <name val="Arial"/>
    </font>
    <font>
      <b/>
      <sz val="12"/>
      <name val="Arial"/>
    </font>
    <font>
      <b/>
      <sz val="10"/>
      <name val="Arial"/>
    </font>
    <font>
      <b/>
      <sz val="12"/>
      <name val="Times New Roman"/>
    </font>
    <font>
      <b/>
      <sz val="14"/>
      <name val="Tms Rmn"/>
    </font>
    <font>
      <sz val="12"/>
      <name val="Arial"/>
    </font>
    <font>
      <b/>
      <sz val="12"/>
      <name val="Arial"/>
      <family val="2"/>
    </font>
    <font>
      <sz val="18"/>
      <name val="MS Sans Serif"/>
      <family val="2"/>
    </font>
    <font>
      <b/>
      <sz val="18"/>
      <name val="MS Sans Serif"/>
      <family val="2"/>
    </font>
    <font>
      <b/>
      <sz val="11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0" fillId="0" borderId="0" xfId="0" applyBorder="1"/>
    <xf numFmtId="0" fontId="3" fillId="0" borderId="2" xfId="0" applyFont="1" applyBorder="1"/>
    <xf numFmtId="0" fontId="3" fillId="0" borderId="4" xfId="0" applyFont="1" applyBorder="1"/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2" borderId="0" xfId="0" applyFill="1"/>
    <xf numFmtId="0" fontId="7" fillId="0" borderId="0" xfId="0" applyFont="1"/>
    <xf numFmtId="0" fontId="7" fillId="0" borderId="0" xfId="0" applyFont="1" applyBorder="1"/>
    <xf numFmtId="0" fontId="9" fillId="0" borderId="2" xfId="0" applyFont="1" applyBorder="1"/>
    <xf numFmtId="0" fontId="10" fillId="0" borderId="2" xfId="0" quotePrefix="1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4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/>
    <xf numFmtId="0" fontId="11" fillId="0" borderId="8" xfId="0" applyFont="1" applyBorder="1" applyAlignment="1">
      <alignment horizontal="justify"/>
    </xf>
    <xf numFmtId="0" fontId="11" fillId="0" borderId="8" xfId="0" applyFont="1" applyBorder="1"/>
    <xf numFmtId="0" fontId="0" fillId="0" borderId="9" xfId="0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0" borderId="0" xfId="0" applyFont="1" applyBorder="1"/>
    <xf numFmtId="0" fontId="8" fillId="0" borderId="0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2" fillId="3" borderId="8" xfId="0" applyFont="1" applyFill="1" applyBorder="1" applyAlignment="1">
      <alignment horizontal="center"/>
    </xf>
    <xf numFmtId="1" fontId="13" fillId="0" borderId="8" xfId="0" applyNumberFormat="1" applyFont="1" applyBorder="1" applyAlignment="1">
      <alignment horizontal="center"/>
    </xf>
    <xf numFmtId="0" fontId="0" fillId="0" borderId="11" xfId="0" applyFill="1" applyBorder="1"/>
    <xf numFmtId="0" fontId="3" fillId="0" borderId="12" xfId="0" applyFont="1" applyFill="1" applyBorder="1"/>
    <xf numFmtId="0" fontId="0" fillId="0" borderId="13" xfId="0" applyFill="1" applyBorder="1"/>
    <xf numFmtId="0" fontId="3" fillId="0" borderId="14" xfId="0" applyFont="1" applyFill="1" applyBorder="1"/>
    <xf numFmtId="0" fontId="0" fillId="0" borderId="13" xfId="0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8" fillId="0" borderId="13" xfId="0" applyFont="1" applyFill="1" applyBorder="1"/>
    <xf numFmtId="0" fontId="2" fillId="0" borderId="14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5" xfId="0" applyFont="1" applyFill="1" applyBorder="1"/>
    <xf numFmtId="0" fontId="2" fillId="0" borderId="16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4" fontId="3" fillId="0" borderId="6" xfId="0" applyNumberFormat="1" applyFont="1" applyBorder="1"/>
    <xf numFmtId="14" fontId="3" fillId="0" borderId="19" xfId="0" applyNumberFormat="1" applyFont="1" applyBorder="1"/>
    <xf numFmtId="0" fontId="14" fillId="0" borderId="2" xfId="0" quotePrefix="1" applyFont="1" applyBorder="1" applyAlignment="1">
      <alignment horizontal="left"/>
    </xf>
    <xf numFmtId="1" fontId="13" fillId="0" borderId="17" xfId="0" applyNumberFormat="1" applyFont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" fontId="8" fillId="0" borderId="22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0" fillId="4" borderId="9" xfId="0" applyFill="1" applyBorder="1" applyAlignment="1">
      <alignment horizontal="center"/>
    </xf>
    <xf numFmtId="0" fontId="11" fillId="4" borderId="8" xfId="0" applyFont="1" applyFill="1" applyBorder="1"/>
    <xf numFmtId="0" fontId="7" fillId="4" borderId="8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1" fontId="13" fillId="4" borderId="18" xfId="0" applyNumberFormat="1" applyFont="1" applyFill="1" applyBorder="1" applyAlignment="1">
      <alignment horizontal="center"/>
    </xf>
    <xf numFmtId="1" fontId="13" fillId="4" borderId="8" xfId="0" applyNumberFormat="1" applyFont="1" applyFill="1" applyBorder="1" applyAlignment="1">
      <alignment horizontal="center"/>
    </xf>
    <xf numFmtId="1" fontId="8" fillId="4" borderId="22" xfId="0" applyNumberFormat="1" applyFont="1" applyFill="1" applyBorder="1" applyAlignment="1">
      <alignment horizontal="right"/>
    </xf>
    <xf numFmtId="0" fontId="0" fillId="5" borderId="9" xfId="0" applyFill="1" applyBorder="1" applyAlignment="1">
      <alignment horizontal="center"/>
    </xf>
    <xf numFmtId="0" fontId="11" fillId="5" borderId="8" xfId="0" applyFont="1" applyFill="1" applyBorder="1"/>
    <xf numFmtId="0" fontId="7" fillId="5" borderId="8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17" xfId="0" applyFont="1" applyFill="1" applyBorder="1" applyAlignment="1">
      <alignment horizontal="center"/>
    </xf>
    <xf numFmtId="1" fontId="13" fillId="5" borderId="18" xfId="0" applyNumberFormat="1" applyFont="1" applyFill="1" applyBorder="1" applyAlignment="1">
      <alignment horizontal="center"/>
    </xf>
    <xf numFmtId="1" fontId="13" fillId="5" borderId="8" xfId="0" applyNumberFormat="1" applyFont="1" applyFill="1" applyBorder="1" applyAlignment="1">
      <alignment horizontal="center"/>
    </xf>
    <xf numFmtId="1" fontId="13" fillId="5" borderId="17" xfId="0" applyNumberFormat="1" applyFont="1" applyFill="1" applyBorder="1" applyAlignment="1">
      <alignment horizontal="center"/>
    </xf>
    <xf numFmtId="1" fontId="8" fillId="5" borderId="22" xfId="0" applyNumberFormat="1" applyFont="1" applyFill="1" applyBorder="1" applyAlignment="1">
      <alignment horizontal="right"/>
    </xf>
    <xf numFmtId="0" fontId="0" fillId="6" borderId="9" xfId="0" applyFill="1" applyBorder="1" applyAlignment="1">
      <alignment horizontal="center"/>
    </xf>
    <xf numFmtId="0" fontId="11" fillId="6" borderId="8" xfId="0" applyFont="1" applyFill="1" applyBorder="1"/>
    <xf numFmtId="0" fontId="7" fillId="6" borderId="23" xfId="0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1" fontId="13" fillId="6" borderId="18" xfId="0" applyNumberFormat="1" applyFont="1" applyFill="1" applyBorder="1" applyAlignment="1">
      <alignment horizontal="center"/>
    </xf>
    <xf numFmtId="1" fontId="8" fillId="6" borderId="24" xfId="0" applyNumberFormat="1" applyFont="1" applyFill="1" applyBorder="1" applyAlignment="1">
      <alignment horizontal="right"/>
    </xf>
    <xf numFmtId="0" fontId="3" fillId="7" borderId="25" xfId="0" applyFont="1" applyFill="1" applyBorder="1"/>
    <xf numFmtId="0" fontId="3" fillId="7" borderId="26" xfId="0" applyFont="1" applyFill="1" applyBorder="1"/>
    <xf numFmtId="0" fontId="7" fillId="7" borderId="26" xfId="0" applyFont="1" applyFill="1" applyBorder="1"/>
    <xf numFmtId="0" fontId="3" fillId="7" borderId="26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1" fontId="8" fillId="7" borderId="28" xfId="0" applyNumberFormat="1" applyFont="1" applyFill="1" applyBorder="1" applyAlignment="1">
      <alignment horizontal="right"/>
    </xf>
    <xf numFmtId="0" fontId="3" fillId="5" borderId="29" xfId="0" applyFont="1" applyFill="1" applyBorder="1"/>
    <xf numFmtId="0" fontId="3" fillId="5" borderId="30" xfId="0" applyFont="1" applyFill="1" applyBorder="1"/>
    <xf numFmtId="0" fontId="7" fillId="5" borderId="30" xfId="0" applyFont="1" applyFill="1" applyBorder="1"/>
    <xf numFmtId="0" fontId="3" fillId="5" borderId="30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1" fontId="8" fillId="5" borderId="28" xfId="0" applyNumberFormat="1" applyFont="1" applyFill="1" applyBorder="1" applyAlignment="1">
      <alignment horizontal="right"/>
    </xf>
    <xf numFmtId="0" fontId="3" fillId="8" borderId="33" xfId="0" quotePrefix="1" applyFont="1" applyFill="1" applyBorder="1" applyAlignment="1">
      <alignment horizontal="left"/>
    </xf>
    <xf numFmtId="0" fontId="3" fillId="8" borderId="34" xfId="0" quotePrefix="1" applyFont="1" applyFill="1" applyBorder="1" applyAlignment="1">
      <alignment horizontal="left"/>
    </xf>
    <xf numFmtId="0" fontId="7" fillId="8" borderId="34" xfId="0" applyFont="1" applyFill="1" applyBorder="1"/>
    <xf numFmtId="0" fontId="3" fillId="8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2" fontId="3" fillId="8" borderId="36" xfId="0" applyNumberFormat="1" applyFont="1" applyFill="1" applyBorder="1" applyAlignment="1">
      <alignment horizontal="center"/>
    </xf>
    <xf numFmtId="2" fontId="8" fillId="8" borderId="21" xfId="0" applyNumberFormat="1" applyFont="1" applyFill="1" applyBorder="1" applyAlignment="1">
      <alignment horizontal="right"/>
    </xf>
    <xf numFmtId="0" fontId="15" fillId="0" borderId="0" xfId="0" applyFont="1"/>
    <xf numFmtId="2" fontId="0" fillId="0" borderId="0" xfId="0" applyNumberFormat="1"/>
    <xf numFmtId="0" fontId="0" fillId="0" borderId="37" xfId="0" applyBorder="1"/>
    <xf numFmtId="2" fontId="0" fillId="0" borderId="37" xfId="0" applyNumberFormat="1" applyBorder="1"/>
    <xf numFmtId="2" fontId="15" fillId="0" borderId="0" xfId="0" applyNumberFormat="1" applyFont="1"/>
    <xf numFmtId="0" fontId="16" fillId="0" borderId="0" xfId="0" applyFont="1"/>
    <xf numFmtId="14" fontId="15" fillId="0" borderId="0" xfId="0" applyNumberFormat="1" applyFont="1"/>
    <xf numFmtId="0" fontId="3" fillId="0" borderId="18" xfId="0" applyFont="1" applyFill="1" applyBorder="1"/>
    <xf numFmtId="0" fontId="3" fillId="0" borderId="8" xfId="0" applyFont="1" applyFill="1" applyBorder="1"/>
    <xf numFmtId="0" fontId="7" fillId="0" borderId="8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2" fontId="3" fillId="7" borderId="40" xfId="0" applyNumberFormat="1" applyFont="1" applyFill="1" applyBorder="1" applyAlignment="1">
      <alignment horizontal="center"/>
    </xf>
    <xf numFmtId="2" fontId="3" fillId="5" borderId="32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3" fillId="7" borderId="41" xfId="0" applyFont="1" applyFill="1" applyBorder="1"/>
    <xf numFmtId="0" fontId="7" fillId="7" borderId="41" xfId="0" applyFont="1" applyFill="1" applyBorder="1"/>
    <xf numFmtId="0" fontId="3" fillId="7" borderId="41" xfId="0" applyFont="1" applyFill="1" applyBorder="1" applyAlignment="1">
      <alignment horizontal="center"/>
    </xf>
    <xf numFmtId="0" fontId="3" fillId="7" borderId="42" xfId="0" applyFont="1" applyFill="1" applyBorder="1" applyAlignment="1">
      <alignment horizontal="center"/>
    </xf>
    <xf numFmtId="2" fontId="3" fillId="7" borderId="43" xfId="0" applyNumberFormat="1" applyFont="1" applyFill="1" applyBorder="1" applyAlignment="1">
      <alignment horizontal="center"/>
    </xf>
    <xf numFmtId="0" fontId="0" fillId="0" borderId="0" xfId="0" applyFill="1" applyBorder="1"/>
    <xf numFmtId="1" fontId="17" fillId="4" borderId="0" xfId="0" applyNumberFormat="1" applyFont="1" applyFill="1" applyBorder="1" applyAlignment="1">
      <alignment horizontal="center"/>
    </xf>
    <xf numFmtId="1" fontId="8" fillId="7" borderId="0" xfId="0" applyNumberFormat="1" applyFont="1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11" fillId="9" borderId="8" xfId="0" applyFont="1" applyFill="1" applyBorder="1" applyAlignment="1">
      <alignment horizontal="justify"/>
    </xf>
    <xf numFmtId="0" fontId="7" fillId="9" borderId="8" xfId="0" applyFont="1" applyFill="1" applyBorder="1" applyAlignment="1">
      <alignment horizontal="center"/>
    </xf>
    <xf numFmtId="0" fontId="12" fillId="9" borderId="8" xfId="0" applyFont="1" applyFill="1" applyBorder="1" applyAlignment="1">
      <alignment horizontal="center"/>
    </xf>
    <xf numFmtId="0" fontId="12" fillId="9" borderId="17" xfId="0" applyFont="1" applyFill="1" applyBorder="1" applyAlignment="1">
      <alignment horizontal="center"/>
    </xf>
    <xf numFmtId="1" fontId="13" fillId="9" borderId="18" xfId="0" applyNumberFormat="1" applyFont="1" applyFill="1" applyBorder="1" applyAlignment="1">
      <alignment horizontal="center"/>
    </xf>
    <xf numFmtId="1" fontId="13" fillId="9" borderId="8" xfId="0" applyNumberFormat="1" applyFont="1" applyFill="1" applyBorder="1" applyAlignment="1">
      <alignment horizontal="center"/>
    </xf>
    <xf numFmtId="1" fontId="13" fillId="9" borderId="17" xfId="0" applyNumberFormat="1" applyFont="1" applyFill="1" applyBorder="1" applyAlignment="1">
      <alignment horizontal="center"/>
    </xf>
    <xf numFmtId="1" fontId="8" fillId="9" borderId="22" xfId="0" applyNumberFormat="1" applyFont="1" applyFill="1" applyBorder="1" applyAlignment="1">
      <alignment horizontal="right"/>
    </xf>
    <xf numFmtId="0" fontId="0" fillId="9" borderId="0" xfId="0" applyFill="1" applyBorder="1"/>
    <xf numFmtId="0" fontId="0" fillId="9" borderId="0" xfId="0" applyFill="1"/>
    <xf numFmtId="1" fontId="12" fillId="9" borderId="8" xfId="0" applyNumberFormat="1" applyFont="1" applyFill="1" applyBorder="1" applyAlignment="1">
      <alignment horizontal="center"/>
    </xf>
    <xf numFmtId="0" fontId="3" fillId="0" borderId="9" xfId="0" applyFont="1" applyFill="1" applyBorder="1"/>
    <xf numFmtId="0" fontId="3" fillId="0" borderId="41" xfId="0" applyFont="1" applyFill="1" applyBorder="1"/>
    <xf numFmtId="0" fontId="7" fillId="0" borderId="41" xfId="0" applyFont="1" applyFill="1" applyBorder="1"/>
    <xf numFmtId="0" fontId="3" fillId="0" borderId="41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1" fontId="8" fillId="0" borderId="28" xfId="0" applyNumberFormat="1" applyFont="1" applyBorder="1" applyAlignment="1">
      <alignment horizontal="right"/>
    </xf>
    <xf numFmtId="1" fontId="3" fillId="0" borderId="43" xfId="0" applyNumberFormat="1" applyFont="1" applyFill="1" applyBorder="1" applyAlignment="1">
      <alignment horizontal="center"/>
    </xf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38"/>
  <sheetViews>
    <sheetView tabSelected="1" topLeftCell="A7" zoomScale="90" zoomScaleNormal="90" zoomScaleSheetLayoutView="57" workbookViewId="0">
      <selection activeCell="B50" sqref="B50"/>
    </sheetView>
  </sheetViews>
  <sheetFormatPr defaultRowHeight="12.75" x14ac:dyDescent="0.2"/>
  <cols>
    <col min="1" max="1" width="8.28515625" bestFit="1" customWidth="1"/>
    <col min="2" max="2" width="58.7109375" customWidth="1"/>
    <col min="3" max="3" width="8.7109375" customWidth="1"/>
    <col min="4" max="4" width="9.7109375" customWidth="1"/>
    <col min="5" max="5" width="12.140625" customWidth="1"/>
    <col min="6" max="6" width="11.5703125" bestFit="1" customWidth="1"/>
    <col min="7" max="7" width="14" customWidth="1"/>
    <col min="8" max="16" width="12.7109375" customWidth="1"/>
    <col min="17" max="17" width="14.42578125" bestFit="1" customWidth="1"/>
    <col min="18" max="18" width="20.85546875" hidden="1" customWidth="1"/>
  </cols>
  <sheetData>
    <row r="1" spans="1:18" ht="23.25" x14ac:dyDescent="0.35">
      <c r="A1" s="1"/>
      <c r="B1" s="48" t="s">
        <v>0</v>
      </c>
      <c r="C1" s="3"/>
      <c r="D1" s="2"/>
      <c r="E1" s="2"/>
      <c r="F1" s="2"/>
      <c r="G1" s="13"/>
      <c r="H1" s="13"/>
      <c r="I1" s="2"/>
      <c r="J1" s="2"/>
      <c r="K1" s="2"/>
      <c r="L1" s="2"/>
      <c r="M1" s="2"/>
      <c r="N1" s="2"/>
      <c r="O1" s="2"/>
      <c r="P1" s="14"/>
      <c r="Q1" s="15"/>
      <c r="R1" s="4"/>
    </row>
    <row r="2" spans="1:18" ht="13.5" thickBo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6"/>
      <c r="R2" s="4"/>
    </row>
    <row r="3" spans="1:18" ht="18" customHeight="1" thickBot="1" x14ac:dyDescent="0.35">
      <c r="A3" s="4"/>
      <c r="B3" s="26" t="s">
        <v>1</v>
      </c>
      <c r="C3" s="53" t="s">
        <v>2</v>
      </c>
      <c r="D3" s="5"/>
      <c r="E3" s="5"/>
      <c r="F3" s="5"/>
      <c r="G3" s="28" t="s">
        <v>3</v>
      </c>
      <c r="H3" s="5"/>
      <c r="I3" s="5"/>
      <c r="J3" s="8">
        <v>2</v>
      </c>
      <c r="L3" s="18" t="s">
        <v>4</v>
      </c>
      <c r="M3" s="5"/>
      <c r="N3" s="9">
        <v>10</v>
      </c>
      <c r="O3" s="6" t="s">
        <v>5</v>
      </c>
      <c r="P3" s="6"/>
      <c r="Q3" s="46">
        <v>42272</v>
      </c>
      <c r="R3" s="4"/>
    </row>
    <row r="4" spans="1:18" ht="18" customHeight="1" thickBot="1" x14ac:dyDescent="0.35">
      <c r="A4" s="4"/>
      <c r="B4" s="26" t="s">
        <v>6</v>
      </c>
      <c r="C4" s="53" t="s">
        <v>7</v>
      </c>
      <c r="D4" s="5"/>
      <c r="E4" s="5"/>
      <c r="F4" s="5"/>
      <c r="G4" s="26" t="s">
        <v>8</v>
      </c>
      <c r="H4" s="5"/>
      <c r="I4" s="5"/>
      <c r="J4" s="8">
        <f>373+15</f>
        <v>388</v>
      </c>
      <c r="L4" s="19" t="s">
        <v>9</v>
      </c>
      <c r="M4" s="5"/>
      <c r="N4" s="9">
        <v>2016</v>
      </c>
      <c r="O4" s="7" t="s">
        <v>10</v>
      </c>
      <c r="P4" s="7"/>
      <c r="Q4" s="47">
        <v>42272</v>
      </c>
      <c r="R4" s="4"/>
    </row>
    <row r="5" spans="1:18" ht="16.5" thickBot="1" x14ac:dyDescent="0.3">
      <c r="A5" s="4"/>
      <c r="B5" s="26"/>
      <c r="C5" s="54"/>
      <c r="D5" s="5"/>
      <c r="E5" s="5"/>
      <c r="F5" s="5"/>
      <c r="G5" s="27" t="s">
        <v>11</v>
      </c>
      <c r="H5" s="5"/>
      <c r="I5" s="5"/>
      <c r="J5" s="8">
        <v>1507</v>
      </c>
      <c r="L5" s="19" t="s">
        <v>12</v>
      </c>
      <c r="M5" s="5"/>
      <c r="N5" s="9">
        <v>1</v>
      </c>
      <c r="O5" s="5"/>
      <c r="P5" s="5"/>
      <c r="Q5" s="16"/>
      <c r="R5" s="4"/>
    </row>
    <row r="6" spans="1:18" ht="13.5" thickBot="1" x14ac:dyDescent="0.25">
      <c r="A6" s="4"/>
      <c r="B6" s="17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6"/>
      <c r="R6" s="4" t="s">
        <v>13</v>
      </c>
    </row>
    <row r="7" spans="1:18" ht="15.75" x14ac:dyDescent="0.25">
      <c r="A7" s="31"/>
      <c r="B7" s="33"/>
      <c r="C7" s="35"/>
      <c r="D7" s="37" t="s">
        <v>14</v>
      </c>
      <c r="E7" s="37" t="s">
        <v>15</v>
      </c>
      <c r="F7" s="40" t="s">
        <v>16</v>
      </c>
      <c r="G7" s="43">
        <f>N4</f>
        <v>2016</v>
      </c>
      <c r="H7" s="39">
        <f t="shared" ref="H7:P7" si="0">IF(G7=$N$4+$N$3,$N$4+$N$3,G7+$N$5)</f>
        <v>2017</v>
      </c>
      <c r="I7" s="39">
        <f t="shared" si="0"/>
        <v>2018</v>
      </c>
      <c r="J7" s="39">
        <f t="shared" si="0"/>
        <v>2019</v>
      </c>
      <c r="K7" s="39">
        <f t="shared" si="0"/>
        <v>2020</v>
      </c>
      <c r="L7" s="39">
        <f t="shared" si="0"/>
        <v>2021</v>
      </c>
      <c r="M7" s="39">
        <f t="shared" si="0"/>
        <v>2022</v>
      </c>
      <c r="N7" s="39">
        <f t="shared" si="0"/>
        <v>2023</v>
      </c>
      <c r="O7" s="39">
        <f t="shared" si="0"/>
        <v>2024</v>
      </c>
      <c r="P7" s="23">
        <f t="shared" si="0"/>
        <v>2025</v>
      </c>
      <c r="Q7" s="50" t="s">
        <v>17</v>
      </c>
      <c r="R7" s="5"/>
    </row>
    <row r="8" spans="1:18" ht="16.5" thickBot="1" x14ac:dyDescent="0.3">
      <c r="A8" s="32" t="s">
        <v>18</v>
      </c>
      <c r="B8" s="34" t="s">
        <v>19</v>
      </c>
      <c r="C8" s="36" t="s">
        <v>20</v>
      </c>
      <c r="D8" s="34" t="s">
        <v>21</v>
      </c>
      <c r="E8" s="34"/>
      <c r="F8" s="41" t="s">
        <v>22</v>
      </c>
      <c r="G8" s="44">
        <v>1</v>
      </c>
      <c r="H8" s="38">
        <v>2</v>
      </c>
      <c r="I8" s="38">
        <v>3</v>
      </c>
      <c r="J8" s="38">
        <v>4</v>
      </c>
      <c r="K8" s="38">
        <v>5</v>
      </c>
      <c r="L8" s="38">
        <v>6</v>
      </c>
      <c r="M8" s="38">
        <v>7</v>
      </c>
      <c r="N8" s="38">
        <v>8</v>
      </c>
      <c r="O8" s="38">
        <v>9</v>
      </c>
      <c r="P8" s="24">
        <v>10</v>
      </c>
      <c r="Q8" s="51"/>
      <c r="R8" s="5"/>
    </row>
    <row r="9" spans="1:18" ht="15" customHeight="1" x14ac:dyDescent="0.25">
      <c r="A9" s="22" t="s">
        <v>23</v>
      </c>
      <c r="B9" s="20" t="s">
        <v>24</v>
      </c>
      <c r="C9" s="25" t="s">
        <v>25</v>
      </c>
      <c r="D9" s="29">
        <v>17.5</v>
      </c>
      <c r="E9" s="29">
        <v>250</v>
      </c>
      <c r="F9" s="42">
        <v>2016</v>
      </c>
      <c r="G9" s="45">
        <f t="shared" ref="G9:H26" si="1">IF(G$7=$F9,$E9*$D9,0)</f>
        <v>4375</v>
      </c>
      <c r="H9" s="30">
        <f t="shared" si="1"/>
        <v>0</v>
      </c>
      <c r="I9" s="30">
        <f t="shared" ref="I9:I26" si="2">ROUND(IF(I$7=$F9,$E9*$D9,0),-3)</f>
        <v>0</v>
      </c>
      <c r="J9" s="30">
        <f t="shared" ref="J9:K11" si="3">IF(J$7=$F9,$E9*$D9,0)</f>
        <v>0</v>
      </c>
      <c r="K9" s="30">
        <f t="shared" si="3"/>
        <v>0</v>
      </c>
      <c r="L9" s="30">
        <v>0</v>
      </c>
      <c r="M9" s="30">
        <f t="shared" ref="M9:P11" si="4">IF(M$7=$F9,$E9*$D9,0)</f>
        <v>0</v>
      </c>
      <c r="N9" s="30">
        <f t="shared" si="4"/>
        <v>0</v>
      </c>
      <c r="O9" s="30">
        <f t="shared" si="4"/>
        <v>0</v>
      </c>
      <c r="P9" s="49">
        <f t="shared" si="4"/>
        <v>0</v>
      </c>
      <c r="Q9" s="52">
        <f t="shared" ref="Q9:Q14" si="5">SUM(G9:P9)</f>
        <v>4375</v>
      </c>
      <c r="R9" s="5"/>
    </row>
    <row r="10" spans="1:18" ht="15" customHeight="1" x14ac:dyDescent="0.25">
      <c r="A10" s="22" t="s">
        <v>26</v>
      </c>
      <c r="B10" s="20" t="s">
        <v>27</v>
      </c>
      <c r="C10" s="25" t="s">
        <v>28</v>
      </c>
      <c r="D10" s="29">
        <v>45</v>
      </c>
      <c r="E10" s="29">
        <f>100*0.5</f>
        <v>50</v>
      </c>
      <c r="F10" s="42">
        <v>2016</v>
      </c>
      <c r="G10" s="45">
        <f t="shared" si="1"/>
        <v>2250</v>
      </c>
      <c r="H10" s="30">
        <f t="shared" si="1"/>
        <v>0</v>
      </c>
      <c r="I10" s="30">
        <f t="shared" si="2"/>
        <v>0</v>
      </c>
      <c r="J10" s="30">
        <f t="shared" si="3"/>
        <v>0</v>
      </c>
      <c r="K10" s="30">
        <f t="shared" si="3"/>
        <v>0</v>
      </c>
      <c r="L10" s="30">
        <f t="shared" ref="J10:P26" si="6">IF(L$7=$F10,$E10*$D10,0)</f>
        <v>0</v>
      </c>
      <c r="M10" s="30">
        <f t="shared" si="4"/>
        <v>0</v>
      </c>
      <c r="N10" s="30">
        <f t="shared" si="4"/>
        <v>0</v>
      </c>
      <c r="O10" s="30">
        <f t="shared" si="4"/>
        <v>0</v>
      </c>
      <c r="P10" s="49">
        <f t="shared" si="4"/>
        <v>0</v>
      </c>
      <c r="Q10" s="52">
        <f t="shared" si="5"/>
        <v>2250</v>
      </c>
      <c r="R10" s="5"/>
    </row>
    <row r="11" spans="1:18" s="134" customFormat="1" ht="15" customHeight="1" x14ac:dyDescent="0.25">
      <c r="A11" s="124" t="s">
        <v>29</v>
      </c>
      <c r="B11" s="125" t="s">
        <v>30</v>
      </c>
      <c r="C11" s="126" t="s">
        <v>31</v>
      </c>
      <c r="D11" s="127">
        <v>1100</v>
      </c>
      <c r="E11" s="127">
        <v>1</v>
      </c>
      <c r="F11" s="128">
        <v>2016</v>
      </c>
      <c r="G11" s="129">
        <f t="shared" si="1"/>
        <v>1100</v>
      </c>
      <c r="H11" s="130">
        <f t="shared" si="1"/>
        <v>0</v>
      </c>
      <c r="I11" s="130">
        <f t="shared" si="2"/>
        <v>0</v>
      </c>
      <c r="J11" s="130">
        <f t="shared" si="3"/>
        <v>0</v>
      </c>
      <c r="K11" s="130">
        <f t="shared" si="3"/>
        <v>0</v>
      </c>
      <c r="L11" s="130">
        <f t="shared" si="6"/>
        <v>0</v>
      </c>
      <c r="M11" s="130">
        <f t="shared" si="4"/>
        <v>0</v>
      </c>
      <c r="N11" s="130">
        <f t="shared" si="4"/>
        <v>0</v>
      </c>
      <c r="O11" s="130">
        <f t="shared" si="4"/>
        <v>0</v>
      </c>
      <c r="P11" s="131">
        <f t="shared" si="4"/>
        <v>0</v>
      </c>
      <c r="Q11" s="132">
        <f t="shared" si="5"/>
        <v>1100</v>
      </c>
      <c r="R11" s="133"/>
    </row>
    <row r="12" spans="1:18" ht="15" customHeight="1" x14ac:dyDescent="0.25">
      <c r="A12" s="22" t="s">
        <v>32</v>
      </c>
      <c r="B12" s="20" t="s">
        <v>33</v>
      </c>
      <c r="C12" s="29" t="s">
        <v>28</v>
      </c>
      <c r="D12" s="29">
        <v>3.3</v>
      </c>
      <c r="E12" s="29">
        <v>1000</v>
      </c>
      <c r="F12" s="42">
        <v>2016</v>
      </c>
      <c r="G12" s="45">
        <f t="shared" si="1"/>
        <v>3300</v>
      </c>
      <c r="H12" s="30">
        <f t="shared" si="1"/>
        <v>0</v>
      </c>
      <c r="I12" s="30">
        <f t="shared" si="2"/>
        <v>0</v>
      </c>
      <c r="J12" s="30">
        <f t="shared" si="6"/>
        <v>0</v>
      </c>
      <c r="K12" s="30">
        <f t="shared" si="6"/>
        <v>0</v>
      </c>
      <c r="L12" s="30">
        <f t="shared" si="6"/>
        <v>0</v>
      </c>
      <c r="M12" s="30">
        <f t="shared" si="6"/>
        <v>0</v>
      </c>
      <c r="N12" s="30">
        <f t="shared" si="6"/>
        <v>0</v>
      </c>
      <c r="O12" s="30">
        <f t="shared" si="6"/>
        <v>0</v>
      </c>
      <c r="P12" s="49">
        <f t="shared" si="6"/>
        <v>0</v>
      </c>
      <c r="Q12" s="52">
        <f t="shared" si="5"/>
        <v>3300</v>
      </c>
      <c r="R12" s="5"/>
    </row>
    <row r="13" spans="1:18" ht="15" customHeight="1" x14ac:dyDescent="0.25">
      <c r="A13" s="22" t="s">
        <v>34</v>
      </c>
      <c r="B13" s="20" t="s">
        <v>35</v>
      </c>
      <c r="C13" s="29" t="s">
        <v>31</v>
      </c>
      <c r="D13" s="29">
        <v>2200</v>
      </c>
      <c r="E13" s="29">
        <v>1</v>
      </c>
      <c r="F13" s="42">
        <v>2016</v>
      </c>
      <c r="G13" s="45">
        <f t="shared" si="1"/>
        <v>2200</v>
      </c>
      <c r="H13" s="30">
        <f t="shared" si="1"/>
        <v>0</v>
      </c>
      <c r="I13" s="30">
        <f t="shared" si="2"/>
        <v>0</v>
      </c>
      <c r="J13" s="30">
        <f t="shared" si="6"/>
        <v>0</v>
      </c>
      <c r="K13" s="30">
        <f t="shared" si="6"/>
        <v>0</v>
      </c>
      <c r="L13" s="30">
        <f t="shared" si="6"/>
        <v>0</v>
      </c>
      <c r="M13" s="30">
        <f t="shared" si="6"/>
        <v>0</v>
      </c>
      <c r="N13" s="30">
        <f t="shared" si="6"/>
        <v>0</v>
      </c>
      <c r="O13" s="30">
        <f t="shared" si="6"/>
        <v>0</v>
      </c>
      <c r="P13" s="49">
        <f t="shared" si="6"/>
        <v>0</v>
      </c>
      <c r="Q13" s="52">
        <f t="shared" si="5"/>
        <v>2200</v>
      </c>
      <c r="R13" s="5">
        <v>2200</v>
      </c>
    </row>
    <row r="14" spans="1:18" ht="15" customHeight="1" x14ac:dyDescent="0.25">
      <c r="A14" s="22" t="s">
        <v>36</v>
      </c>
      <c r="B14" s="20" t="s">
        <v>37</v>
      </c>
      <c r="C14" s="29" t="s">
        <v>28</v>
      </c>
      <c r="D14" s="29">
        <v>140</v>
      </c>
      <c r="E14" s="29">
        <v>35</v>
      </c>
      <c r="F14" s="42">
        <v>2016</v>
      </c>
      <c r="G14" s="45">
        <f t="shared" si="1"/>
        <v>4900</v>
      </c>
      <c r="H14" s="30">
        <f t="shared" si="1"/>
        <v>0</v>
      </c>
      <c r="I14" s="30">
        <f t="shared" si="2"/>
        <v>0</v>
      </c>
      <c r="J14" s="30">
        <f t="shared" si="6"/>
        <v>0</v>
      </c>
      <c r="K14" s="30">
        <f t="shared" si="6"/>
        <v>0</v>
      </c>
      <c r="L14" s="30">
        <f t="shared" si="6"/>
        <v>0</v>
      </c>
      <c r="M14" s="30">
        <f t="shared" si="6"/>
        <v>0</v>
      </c>
      <c r="N14" s="30">
        <f t="shared" si="6"/>
        <v>0</v>
      </c>
      <c r="O14" s="30">
        <f t="shared" si="6"/>
        <v>0</v>
      </c>
      <c r="P14" s="49">
        <f t="shared" si="6"/>
        <v>0</v>
      </c>
      <c r="Q14" s="52">
        <f t="shared" si="5"/>
        <v>4900</v>
      </c>
      <c r="R14" s="5">
        <v>4900</v>
      </c>
    </row>
    <row r="15" spans="1:18" s="134" customFormat="1" ht="15" customHeight="1" x14ac:dyDescent="0.25">
      <c r="A15" s="124" t="s">
        <v>38</v>
      </c>
      <c r="B15" s="125" t="s">
        <v>39</v>
      </c>
      <c r="C15" s="127" t="s">
        <v>40</v>
      </c>
      <c r="D15" s="127">
        <v>120</v>
      </c>
      <c r="E15" s="127">
        <v>35</v>
      </c>
      <c r="F15" s="128">
        <v>2016</v>
      </c>
      <c r="G15" s="129">
        <f t="shared" si="1"/>
        <v>4200</v>
      </c>
      <c r="H15" s="130">
        <f t="shared" si="1"/>
        <v>0</v>
      </c>
      <c r="I15" s="130">
        <f t="shared" si="2"/>
        <v>0</v>
      </c>
      <c r="J15" s="130">
        <f t="shared" si="6"/>
        <v>0</v>
      </c>
      <c r="K15" s="130">
        <f t="shared" si="6"/>
        <v>0</v>
      </c>
      <c r="L15" s="130">
        <f t="shared" si="6"/>
        <v>0</v>
      </c>
      <c r="M15" s="130">
        <f t="shared" si="6"/>
        <v>0</v>
      </c>
      <c r="N15" s="130">
        <f t="shared" si="6"/>
        <v>0</v>
      </c>
      <c r="O15" s="130">
        <f t="shared" si="6"/>
        <v>0</v>
      </c>
      <c r="P15" s="131">
        <f t="shared" si="6"/>
        <v>0</v>
      </c>
      <c r="Q15" s="132">
        <f t="shared" ref="Q15:Q20" si="7">SUM(G15:P15)</f>
        <v>4200</v>
      </c>
      <c r="R15" s="133">
        <v>6300</v>
      </c>
    </row>
    <row r="16" spans="1:18" s="134" customFormat="1" ht="15" customHeight="1" x14ac:dyDescent="0.25">
      <c r="A16" s="124" t="s">
        <v>41</v>
      </c>
      <c r="B16" s="125" t="s">
        <v>42</v>
      </c>
      <c r="C16" s="127" t="s">
        <v>28</v>
      </c>
      <c r="D16" s="127">
        <v>22</v>
      </c>
      <c r="E16" s="127">
        <v>65</v>
      </c>
      <c r="F16" s="128">
        <v>2016</v>
      </c>
      <c r="G16" s="129">
        <f t="shared" si="1"/>
        <v>1430</v>
      </c>
      <c r="H16" s="130">
        <f t="shared" si="1"/>
        <v>0</v>
      </c>
      <c r="I16" s="130">
        <f t="shared" si="2"/>
        <v>0</v>
      </c>
      <c r="J16" s="130">
        <f t="shared" si="6"/>
        <v>0</v>
      </c>
      <c r="K16" s="130">
        <f t="shared" si="6"/>
        <v>0</v>
      </c>
      <c r="L16" s="130">
        <f t="shared" si="6"/>
        <v>0</v>
      </c>
      <c r="M16" s="130">
        <f t="shared" si="6"/>
        <v>0</v>
      </c>
      <c r="N16" s="130">
        <f t="shared" si="6"/>
        <v>0</v>
      </c>
      <c r="O16" s="130">
        <f t="shared" si="6"/>
        <v>0</v>
      </c>
      <c r="P16" s="131">
        <f t="shared" si="6"/>
        <v>0</v>
      </c>
      <c r="Q16" s="132">
        <f t="shared" si="7"/>
        <v>1430</v>
      </c>
      <c r="R16" s="133">
        <v>1430</v>
      </c>
    </row>
    <row r="17" spans="1:18" ht="15" customHeight="1" x14ac:dyDescent="0.25">
      <c r="A17" s="22" t="s">
        <v>43</v>
      </c>
      <c r="B17" s="20" t="s">
        <v>44</v>
      </c>
      <c r="C17" s="29" t="s">
        <v>28</v>
      </c>
      <c r="D17" s="29">
        <v>80</v>
      </c>
      <c r="E17" s="29">
        <v>7</v>
      </c>
      <c r="F17" s="42">
        <v>2016</v>
      </c>
      <c r="G17" s="45">
        <f t="shared" si="1"/>
        <v>560</v>
      </c>
      <c r="H17" s="30">
        <f t="shared" si="1"/>
        <v>0</v>
      </c>
      <c r="I17" s="30">
        <f t="shared" si="2"/>
        <v>0</v>
      </c>
      <c r="J17" s="30">
        <f t="shared" si="6"/>
        <v>0</v>
      </c>
      <c r="K17" s="30">
        <f t="shared" si="6"/>
        <v>0</v>
      </c>
      <c r="L17" s="30">
        <f t="shared" si="6"/>
        <v>0</v>
      </c>
      <c r="M17" s="30">
        <f t="shared" si="6"/>
        <v>0</v>
      </c>
      <c r="N17" s="30">
        <f t="shared" si="6"/>
        <v>0</v>
      </c>
      <c r="O17" s="30">
        <f t="shared" si="6"/>
        <v>0</v>
      </c>
      <c r="P17" s="49">
        <f t="shared" si="6"/>
        <v>0</v>
      </c>
      <c r="Q17" s="52">
        <f t="shared" si="7"/>
        <v>560</v>
      </c>
      <c r="R17" s="121">
        <v>560</v>
      </c>
    </row>
    <row r="18" spans="1:18" ht="15" customHeight="1" x14ac:dyDescent="0.25">
      <c r="A18" s="22" t="s">
        <v>45</v>
      </c>
      <c r="B18" s="20" t="s">
        <v>46</v>
      </c>
      <c r="C18" s="29" t="s">
        <v>28</v>
      </c>
      <c r="D18" s="29">
        <v>140</v>
      </c>
      <c r="E18" s="29">
        <v>45</v>
      </c>
      <c r="F18" s="42">
        <v>2016</v>
      </c>
      <c r="G18" s="45">
        <f t="shared" si="1"/>
        <v>6300</v>
      </c>
      <c r="H18" s="30">
        <f t="shared" si="1"/>
        <v>0</v>
      </c>
      <c r="I18" s="30">
        <f t="shared" si="2"/>
        <v>0</v>
      </c>
      <c r="J18" s="30">
        <f t="shared" si="6"/>
        <v>0</v>
      </c>
      <c r="K18" s="30">
        <f t="shared" si="6"/>
        <v>0</v>
      </c>
      <c r="L18" s="30">
        <f t="shared" si="6"/>
        <v>0</v>
      </c>
      <c r="M18" s="30">
        <f t="shared" si="6"/>
        <v>0</v>
      </c>
      <c r="N18" s="30">
        <f t="shared" si="6"/>
        <v>0</v>
      </c>
      <c r="O18" s="30">
        <f t="shared" si="6"/>
        <v>0</v>
      </c>
      <c r="P18" s="49">
        <f t="shared" si="6"/>
        <v>0</v>
      </c>
      <c r="Q18" s="52">
        <f t="shared" si="7"/>
        <v>6300</v>
      </c>
      <c r="R18" s="121">
        <v>6300</v>
      </c>
    </row>
    <row r="19" spans="1:18" ht="15" customHeight="1" x14ac:dyDescent="0.25">
      <c r="A19" s="22" t="s">
        <v>47</v>
      </c>
      <c r="B19" s="20" t="s">
        <v>48</v>
      </c>
      <c r="C19" s="29" t="s">
        <v>49</v>
      </c>
      <c r="D19" s="29">
        <v>1500</v>
      </c>
      <c r="E19" s="29">
        <v>2</v>
      </c>
      <c r="F19" s="42">
        <v>2016</v>
      </c>
      <c r="G19" s="45">
        <f t="shared" si="1"/>
        <v>3000</v>
      </c>
      <c r="H19" s="30">
        <f t="shared" si="1"/>
        <v>0</v>
      </c>
      <c r="I19" s="30">
        <f t="shared" si="2"/>
        <v>0</v>
      </c>
      <c r="J19" s="30">
        <f t="shared" si="6"/>
        <v>0</v>
      </c>
      <c r="K19" s="30">
        <f t="shared" si="6"/>
        <v>0</v>
      </c>
      <c r="L19" s="30">
        <f t="shared" si="6"/>
        <v>0</v>
      </c>
      <c r="M19" s="30">
        <f t="shared" si="6"/>
        <v>0</v>
      </c>
      <c r="N19" s="30">
        <f t="shared" si="6"/>
        <v>0</v>
      </c>
      <c r="O19" s="30">
        <f t="shared" si="6"/>
        <v>0</v>
      </c>
      <c r="P19" s="49">
        <f t="shared" si="6"/>
        <v>0</v>
      </c>
      <c r="Q19" s="52">
        <f>SUM(G19:P19)</f>
        <v>3000</v>
      </c>
      <c r="R19" s="121">
        <v>3000</v>
      </c>
    </row>
    <row r="20" spans="1:18" ht="15" customHeight="1" x14ac:dyDescent="0.25">
      <c r="A20" s="22" t="s">
        <v>50</v>
      </c>
      <c r="B20" s="20" t="s">
        <v>51</v>
      </c>
      <c r="C20" s="29" t="s">
        <v>49</v>
      </c>
      <c r="D20" s="29">
        <v>4500</v>
      </c>
      <c r="E20" s="29">
        <v>1</v>
      </c>
      <c r="F20" s="42">
        <v>2016</v>
      </c>
      <c r="G20" s="45">
        <f t="shared" si="1"/>
        <v>4500</v>
      </c>
      <c r="H20" s="30">
        <f t="shared" si="1"/>
        <v>0</v>
      </c>
      <c r="I20" s="30">
        <f t="shared" si="2"/>
        <v>0</v>
      </c>
      <c r="J20" s="30">
        <f t="shared" si="6"/>
        <v>0</v>
      </c>
      <c r="K20" s="30">
        <f t="shared" si="6"/>
        <v>0</v>
      </c>
      <c r="L20" s="30">
        <f t="shared" si="6"/>
        <v>0</v>
      </c>
      <c r="M20" s="30">
        <f t="shared" si="6"/>
        <v>0</v>
      </c>
      <c r="N20" s="30">
        <f t="shared" si="6"/>
        <v>0</v>
      </c>
      <c r="O20" s="30">
        <f t="shared" si="6"/>
        <v>0</v>
      </c>
      <c r="P20" s="49">
        <f t="shared" si="6"/>
        <v>0</v>
      </c>
      <c r="Q20" s="52">
        <f t="shared" si="7"/>
        <v>4500</v>
      </c>
      <c r="R20" s="121">
        <v>4500</v>
      </c>
    </row>
    <row r="21" spans="1:18" ht="15" customHeight="1" x14ac:dyDescent="0.25">
      <c r="A21" s="22" t="s">
        <v>52</v>
      </c>
      <c r="B21" s="20" t="s">
        <v>53</v>
      </c>
      <c r="C21" s="29" t="s">
        <v>28</v>
      </c>
      <c r="D21" s="29">
        <v>1200</v>
      </c>
      <c r="E21" s="29">
        <v>22</v>
      </c>
      <c r="F21" s="42">
        <v>2016</v>
      </c>
      <c r="G21" s="45">
        <f t="shared" si="1"/>
        <v>26400</v>
      </c>
      <c r="H21" s="30">
        <f t="shared" si="1"/>
        <v>0</v>
      </c>
      <c r="I21" s="30">
        <f t="shared" si="2"/>
        <v>0</v>
      </c>
      <c r="J21" s="30">
        <f t="shared" si="6"/>
        <v>0</v>
      </c>
      <c r="K21" s="30">
        <f t="shared" si="6"/>
        <v>0</v>
      </c>
      <c r="L21" s="30">
        <f t="shared" si="6"/>
        <v>0</v>
      </c>
      <c r="M21" s="30">
        <f t="shared" si="6"/>
        <v>0</v>
      </c>
      <c r="N21" s="30">
        <f t="shared" si="6"/>
        <v>0</v>
      </c>
      <c r="O21" s="30">
        <f t="shared" si="6"/>
        <v>0</v>
      </c>
      <c r="P21" s="49">
        <f t="shared" si="6"/>
        <v>0</v>
      </c>
      <c r="Q21" s="52">
        <f t="shared" ref="Q21:Q26" si="8">SUM(G21:P21)</f>
        <v>26400</v>
      </c>
      <c r="R21" s="121">
        <v>13000</v>
      </c>
    </row>
    <row r="22" spans="1:18" s="134" customFormat="1" ht="15" customHeight="1" x14ac:dyDescent="0.25">
      <c r="A22" s="124" t="s">
        <v>54</v>
      </c>
      <c r="B22" s="125" t="s">
        <v>55</v>
      </c>
      <c r="C22" s="127" t="s">
        <v>28</v>
      </c>
      <c r="D22" s="127">
        <v>130</v>
      </c>
      <c r="E22" s="127">
        <v>115</v>
      </c>
      <c r="F22" s="128">
        <v>2016</v>
      </c>
      <c r="G22" s="129">
        <f t="shared" si="1"/>
        <v>14950</v>
      </c>
      <c r="H22" s="130">
        <f t="shared" si="1"/>
        <v>0</v>
      </c>
      <c r="I22" s="130">
        <f t="shared" si="2"/>
        <v>0</v>
      </c>
      <c r="J22" s="130">
        <f t="shared" si="6"/>
        <v>0</v>
      </c>
      <c r="K22" s="130">
        <f t="shared" si="6"/>
        <v>0</v>
      </c>
      <c r="L22" s="130">
        <f t="shared" si="6"/>
        <v>0</v>
      </c>
      <c r="M22" s="130">
        <f t="shared" si="6"/>
        <v>0</v>
      </c>
      <c r="N22" s="130">
        <f t="shared" si="6"/>
        <v>0</v>
      </c>
      <c r="O22" s="130">
        <f t="shared" si="6"/>
        <v>0</v>
      </c>
      <c r="P22" s="131">
        <f t="shared" si="6"/>
        <v>0</v>
      </c>
      <c r="Q22" s="132">
        <f t="shared" si="8"/>
        <v>14950</v>
      </c>
      <c r="R22" s="133">
        <v>17550</v>
      </c>
    </row>
    <row r="23" spans="1:18" s="134" customFormat="1" ht="15" customHeight="1" x14ac:dyDescent="0.25">
      <c r="A23" s="124" t="s">
        <v>56</v>
      </c>
      <c r="B23" s="125" t="s">
        <v>57</v>
      </c>
      <c r="C23" s="127" t="s">
        <v>28</v>
      </c>
      <c r="D23" s="127">
        <v>40</v>
      </c>
      <c r="E23" s="127">
        <v>130</v>
      </c>
      <c r="F23" s="128">
        <v>2016</v>
      </c>
      <c r="G23" s="129">
        <f t="shared" si="1"/>
        <v>5200</v>
      </c>
      <c r="H23" s="130">
        <f t="shared" si="1"/>
        <v>0</v>
      </c>
      <c r="I23" s="130">
        <f t="shared" si="2"/>
        <v>0</v>
      </c>
      <c r="J23" s="130">
        <f t="shared" si="6"/>
        <v>0</v>
      </c>
      <c r="K23" s="130">
        <f t="shared" si="6"/>
        <v>0</v>
      </c>
      <c r="L23" s="130">
        <f t="shared" si="6"/>
        <v>0</v>
      </c>
      <c r="M23" s="130">
        <f t="shared" si="6"/>
        <v>0</v>
      </c>
      <c r="N23" s="130">
        <f t="shared" si="6"/>
        <v>0</v>
      </c>
      <c r="O23" s="130">
        <f t="shared" si="6"/>
        <v>0</v>
      </c>
      <c r="P23" s="131">
        <f t="shared" si="6"/>
        <v>0</v>
      </c>
      <c r="Q23" s="132">
        <f t="shared" si="8"/>
        <v>5200</v>
      </c>
      <c r="R23" s="133">
        <v>5000</v>
      </c>
    </row>
    <row r="24" spans="1:18" s="134" customFormat="1" ht="15" customHeight="1" x14ac:dyDescent="0.25">
      <c r="A24" s="124" t="s">
        <v>58</v>
      </c>
      <c r="B24" s="125" t="s">
        <v>59</v>
      </c>
      <c r="C24" s="127" t="s">
        <v>31</v>
      </c>
      <c r="D24" s="127">
        <v>22000</v>
      </c>
      <c r="E24" s="127">
        <v>1</v>
      </c>
      <c r="F24" s="128">
        <v>2016</v>
      </c>
      <c r="G24" s="129">
        <f t="shared" si="1"/>
        <v>22000</v>
      </c>
      <c r="H24" s="130">
        <f t="shared" si="1"/>
        <v>0</v>
      </c>
      <c r="I24" s="130">
        <f t="shared" si="2"/>
        <v>0</v>
      </c>
      <c r="J24" s="130">
        <f t="shared" si="6"/>
        <v>0</v>
      </c>
      <c r="K24" s="130">
        <f t="shared" si="6"/>
        <v>0</v>
      </c>
      <c r="L24" s="130">
        <f t="shared" si="6"/>
        <v>0</v>
      </c>
      <c r="M24" s="130">
        <f t="shared" si="6"/>
        <v>0</v>
      </c>
      <c r="N24" s="130">
        <f t="shared" si="6"/>
        <v>0</v>
      </c>
      <c r="O24" s="130">
        <f t="shared" si="6"/>
        <v>0</v>
      </c>
      <c r="P24" s="131">
        <f t="shared" si="6"/>
        <v>0</v>
      </c>
      <c r="Q24" s="132">
        <f t="shared" si="8"/>
        <v>22000</v>
      </c>
      <c r="R24" s="133">
        <v>22000</v>
      </c>
    </row>
    <row r="25" spans="1:18" s="134" customFormat="1" ht="15" customHeight="1" x14ac:dyDescent="0.25">
      <c r="A25" s="124" t="s">
        <v>60</v>
      </c>
      <c r="B25" s="125" t="s">
        <v>61</v>
      </c>
      <c r="C25" s="126" t="s">
        <v>31</v>
      </c>
      <c r="D25" s="127">
        <v>85</v>
      </c>
      <c r="E25" s="135">
        <v>85</v>
      </c>
      <c r="F25" s="128">
        <v>2016</v>
      </c>
      <c r="G25" s="129">
        <f t="shared" si="1"/>
        <v>7225</v>
      </c>
      <c r="H25" s="130">
        <f>ROUND(IF(H$7=$F25,$E25*$D25,0),-2)</f>
        <v>0</v>
      </c>
      <c r="I25" s="130">
        <f t="shared" si="2"/>
        <v>0</v>
      </c>
      <c r="J25" s="130">
        <f t="shared" si="6"/>
        <v>0</v>
      </c>
      <c r="K25" s="130">
        <f t="shared" si="6"/>
        <v>0</v>
      </c>
      <c r="L25" s="130">
        <f t="shared" si="6"/>
        <v>0</v>
      </c>
      <c r="M25" s="130">
        <f t="shared" si="6"/>
        <v>0</v>
      </c>
      <c r="N25" s="130">
        <f t="shared" si="6"/>
        <v>0</v>
      </c>
      <c r="O25" s="130">
        <f t="shared" si="6"/>
        <v>0</v>
      </c>
      <c r="P25" s="131">
        <f t="shared" si="6"/>
        <v>0</v>
      </c>
      <c r="Q25" s="132">
        <f t="shared" si="8"/>
        <v>7225</v>
      </c>
      <c r="R25" s="133">
        <v>11351</v>
      </c>
    </row>
    <row r="26" spans="1:18" s="134" customFormat="1" ht="15" customHeight="1" x14ac:dyDescent="0.25">
      <c r="A26" s="124" t="s">
        <v>62</v>
      </c>
      <c r="B26" s="125" t="s">
        <v>63</v>
      </c>
      <c r="C26" s="126" t="s">
        <v>31</v>
      </c>
      <c r="D26" s="127">
        <v>5000</v>
      </c>
      <c r="E26" s="135">
        <v>1</v>
      </c>
      <c r="F26" s="128">
        <v>2016</v>
      </c>
      <c r="G26" s="129">
        <f t="shared" si="1"/>
        <v>5000</v>
      </c>
      <c r="H26" s="130">
        <f>ROUND(IF(H$7=$F26,$E26*$D26,0),-2)</f>
        <v>0</v>
      </c>
      <c r="I26" s="130">
        <f t="shared" si="2"/>
        <v>0</v>
      </c>
      <c r="J26" s="130">
        <f t="shared" si="6"/>
        <v>0</v>
      </c>
      <c r="K26" s="130">
        <f t="shared" si="6"/>
        <v>0</v>
      </c>
      <c r="L26" s="130">
        <f t="shared" si="6"/>
        <v>0</v>
      </c>
      <c r="M26" s="130">
        <f t="shared" si="6"/>
        <v>0</v>
      </c>
      <c r="N26" s="130">
        <f t="shared" si="6"/>
        <v>0</v>
      </c>
      <c r="O26" s="130">
        <f t="shared" si="6"/>
        <v>0</v>
      </c>
      <c r="P26" s="131">
        <f t="shared" si="6"/>
        <v>0</v>
      </c>
      <c r="Q26" s="132">
        <f t="shared" si="8"/>
        <v>5000</v>
      </c>
      <c r="R26" s="133">
        <v>5000</v>
      </c>
    </row>
    <row r="27" spans="1:18" s="134" customFormat="1" ht="15" customHeight="1" x14ac:dyDescent="0.25">
      <c r="A27" s="124" t="s">
        <v>64</v>
      </c>
      <c r="B27" s="125" t="s">
        <v>65</v>
      </c>
      <c r="C27" s="126" t="s">
        <v>28</v>
      </c>
      <c r="D27" s="127">
        <v>75</v>
      </c>
      <c r="E27" s="127">
        <v>140</v>
      </c>
      <c r="F27" s="128">
        <v>2016</v>
      </c>
      <c r="G27" s="129">
        <f>IF(G$7=$F27,$E27*$D27,0)</f>
        <v>10500</v>
      </c>
      <c r="H27" s="130">
        <f>IF(H$7=$F27,$E27*$D27,0)</f>
        <v>0</v>
      </c>
      <c r="I27" s="130">
        <f>ROUND(IF(I$7=$F27,$E27*$D27,0),-3)</f>
        <v>0</v>
      </c>
      <c r="J27" s="130">
        <f t="shared" ref="J27:P27" si="9">IF(J$7=$F27,$E27*$D27,0)</f>
        <v>0</v>
      </c>
      <c r="K27" s="130">
        <f t="shared" si="9"/>
        <v>0</v>
      </c>
      <c r="L27" s="130">
        <f t="shared" si="9"/>
        <v>0</v>
      </c>
      <c r="M27" s="130">
        <f t="shared" si="9"/>
        <v>0</v>
      </c>
      <c r="N27" s="130">
        <f t="shared" si="9"/>
        <v>0</v>
      </c>
      <c r="O27" s="130">
        <f t="shared" si="9"/>
        <v>0</v>
      </c>
      <c r="P27" s="131">
        <f t="shared" si="9"/>
        <v>0</v>
      </c>
      <c r="Q27" s="132">
        <f>SUM(G27:P27)</f>
        <v>10500</v>
      </c>
      <c r="R27" s="133"/>
    </row>
    <row r="28" spans="1:18" ht="15" customHeight="1" x14ac:dyDescent="0.25">
      <c r="A28" s="56"/>
      <c r="B28" s="57" t="s">
        <v>66</v>
      </c>
      <c r="C28" s="58"/>
      <c r="D28" s="59"/>
      <c r="E28" s="59"/>
      <c r="F28" s="60"/>
      <c r="G28" s="61">
        <f t="shared" ref="G28:R28" si="10">SUM(G9:G27)</f>
        <v>129390</v>
      </c>
      <c r="H28" s="62">
        <f t="shared" si="10"/>
        <v>0</v>
      </c>
      <c r="I28" s="62">
        <f t="shared" si="10"/>
        <v>0</v>
      </c>
      <c r="J28" s="62">
        <f t="shared" si="10"/>
        <v>0</v>
      </c>
      <c r="K28" s="62">
        <f t="shared" si="10"/>
        <v>0</v>
      </c>
      <c r="L28" s="62">
        <f t="shared" si="10"/>
        <v>0</v>
      </c>
      <c r="M28" s="62">
        <f t="shared" si="10"/>
        <v>0</v>
      </c>
      <c r="N28" s="62">
        <f t="shared" si="10"/>
        <v>0</v>
      </c>
      <c r="O28" s="62">
        <f t="shared" si="10"/>
        <v>0</v>
      </c>
      <c r="P28" s="62">
        <f t="shared" si="10"/>
        <v>0</v>
      </c>
      <c r="Q28" s="63">
        <f t="shared" si="10"/>
        <v>129390</v>
      </c>
      <c r="R28" s="122">
        <f t="shared" si="10"/>
        <v>103091</v>
      </c>
    </row>
    <row r="29" spans="1:18" ht="15" customHeight="1" x14ac:dyDescent="0.25">
      <c r="A29" s="22"/>
      <c r="B29" s="21"/>
      <c r="C29" s="25"/>
      <c r="D29" s="29"/>
      <c r="E29" s="29"/>
      <c r="F29" s="42"/>
      <c r="G29" s="45"/>
      <c r="H29" s="30"/>
      <c r="I29" s="30"/>
      <c r="J29" s="30"/>
      <c r="K29" s="30"/>
      <c r="L29" s="30"/>
      <c r="M29" s="30"/>
      <c r="N29" s="30"/>
      <c r="O29" s="30"/>
      <c r="P29" s="49"/>
      <c r="Q29" s="52"/>
      <c r="R29" s="5"/>
    </row>
    <row r="30" spans="1:18" ht="15" customHeight="1" x14ac:dyDescent="0.25">
      <c r="A30" s="22" t="s">
        <v>67</v>
      </c>
      <c r="B30" s="20" t="s">
        <v>68</v>
      </c>
      <c r="C30" s="25" t="s">
        <v>31</v>
      </c>
      <c r="D30" s="29">
        <v>18000</v>
      </c>
      <c r="E30" s="29">
        <v>1</v>
      </c>
      <c r="F30" s="42">
        <v>2016</v>
      </c>
      <c r="G30" s="45">
        <f t="shared" ref="G30:P31" si="11">IF(G$7=$F30,$E30*$D30,0)</f>
        <v>18000</v>
      </c>
      <c r="H30" s="30">
        <f t="shared" si="11"/>
        <v>0</v>
      </c>
      <c r="I30" s="30">
        <f t="shared" si="11"/>
        <v>0</v>
      </c>
      <c r="J30" s="30">
        <f t="shared" si="11"/>
        <v>0</v>
      </c>
      <c r="K30" s="30">
        <f t="shared" si="11"/>
        <v>0</v>
      </c>
      <c r="L30" s="30">
        <f t="shared" si="11"/>
        <v>0</v>
      </c>
      <c r="M30" s="30">
        <f t="shared" si="11"/>
        <v>0</v>
      </c>
      <c r="N30" s="30">
        <f t="shared" si="11"/>
        <v>0</v>
      </c>
      <c r="O30" s="30">
        <f t="shared" si="11"/>
        <v>0</v>
      </c>
      <c r="P30" s="49">
        <f t="shared" si="11"/>
        <v>0</v>
      </c>
      <c r="Q30" s="52">
        <f>SUM(G30:P30)</f>
        <v>18000</v>
      </c>
      <c r="R30" s="5">
        <v>18000</v>
      </c>
    </row>
    <row r="31" spans="1:18" ht="15" customHeight="1" x14ac:dyDescent="0.25">
      <c r="A31" s="22" t="s">
        <v>69</v>
      </c>
      <c r="B31" s="20" t="s">
        <v>70</v>
      </c>
      <c r="C31" s="25" t="s">
        <v>31</v>
      </c>
      <c r="D31" s="29">
        <v>10000</v>
      </c>
      <c r="E31" s="29">
        <v>1</v>
      </c>
      <c r="F31" s="42">
        <v>2016</v>
      </c>
      <c r="G31" s="45">
        <f t="shared" si="11"/>
        <v>10000</v>
      </c>
      <c r="H31" s="30">
        <f t="shared" si="11"/>
        <v>0</v>
      </c>
      <c r="I31" s="30">
        <f t="shared" si="11"/>
        <v>0</v>
      </c>
      <c r="J31" s="30">
        <f t="shared" si="11"/>
        <v>0</v>
      </c>
      <c r="K31" s="30">
        <f t="shared" si="11"/>
        <v>0</v>
      </c>
      <c r="L31" s="30">
        <f t="shared" si="11"/>
        <v>0</v>
      </c>
      <c r="M31" s="30">
        <f t="shared" si="11"/>
        <v>0</v>
      </c>
      <c r="N31" s="30">
        <f t="shared" si="11"/>
        <v>0</v>
      </c>
      <c r="O31" s="30">
        <f t="shared" si="11"/>
        <v>0</v>
      </c>
      <c r="P31" s="49">
        <f t="shared" si="11"/>
        <v>0</v>
      </c>
      <c r="Q31" s="52">
        <f>SUM(G31:P31)</f>
        <v>10000</v>
      </c>
      <c r="R31" s="5">
        <v>10000</v>
      </c>
    </row>
    <row r="32" spans="1:18" ht="15" customHeight="1" x14ac:dyDescent="0.25">
      <c r="A32" s="64"/>
      <c r="B32" s="65" t="s">
        <v>71</v>
      </c>
      <c r="C32" s="66"/>
      <c r="D32" s="67"/>
      <c r="E32" s="67"/>
      <c r="F32" s="68"/>
      <c r="G32" s="69">
        <f t="shared" ref="G32:Q32" si="12">SUM(G30:G31)</f>
        <v>28000</v>
      </c>
      <c r="H32" s="70">
        <f t="shared" si="12"/>
        <v>0</v>
      </c>
      <c r="I32" s="70">
        <f t="shared" si="12"/>
        <v>0</v>
      </c>
      <c r="J32" s="70">
        <f t="shared" si="12"/>
        <v>0</v>
      </c>
      <c r="K32" s="70">
        <f t="shared" si="12"/>
        <v>0</v>
      </c>
      <c r="L32" s="70">
        <f t="shared" si="12"/>
        <v>0</v>
      </c>
      <c r="M32" s="70">
        <f t="shared" si="12"/>
        <v>0</v>
      </c>
      <c r="N32" s="70">
        <f t="shared" si="12"/>
        <v>0</v>
      </c>
      <c r="O32" s="70">
        <f t="shared" si="12"/>
        <v>0</v>
      </c>
      <c r="P32" s="71">
        <f t="shared" si="12"/>
        <v>0</v>
      </c>
      <c r="Q32" s="72">
        <f t="shared" si="12"/>
        <v>28000</v>
      </c>
      <c r="R32" s="5"/>
    </row>
    <row r="33" spans="1:18" ht="15" customHeight="1" x14ac:dyDescent="0.25">
      <c r="A33" s="22"/>
      <c r="B33" s="21"/>
      <c r="C33" s="25"/>
      <c r="D33" s="29"/>
      <c r="E33" s="29"/>
      <c r="F33" s="42"/>
      <c r="G33" s="45"/>
      <c r="H33" s="30"/>
      <c r="I33" s="30"/>
      <c r="J33" s="30"/>
      <c r="K33" s="30"/>
      <c r="L33" s="30"/>
      <c r="M33" s="30"/>
      <c r="N33" s="30"/>
      <c r="O33" s="30"/>
      <c r="P33" s="49"/>
      <c r="Q33" s="52"/>
      <c r="R33" s="5"/>
    </row>
    <row r="34" spans="1:18" ht="15" customHeight="1" x14ac:dyDescent="0.25">
      <c r="A34" s="22" t="s">
        <v>72</v>
      </c>
      <c r="B34" s="55" t="s">
        <v>73</v>
      </c>
      <c r="C34" s="25" t="s">
        <v>31</v>
      </c>
      <c r="D34" s="29">
        <v>5000</v>
      </c>
      <c r="E34" s="29">
        <v>1</v>
      </c>
      <c r="F34" s="42">
        <v>2016</v>
      </c>
      <c r="G34" s="45">
        <f t="shared" ref="G34:P35" si="13">IF(G$7=$F34,$E34*$D34,0)</f>
        <v>5000</v>
      </c>
      <c r="H34" s="30">
        <f t="shared" si="13"/>
        <v>0</v>
      </c>
      <c r="I34" s="30">
        <f t="shared" si="13"/>
        <v>0</v>
      </c>
      <c r="J34" s="30">
        <f t="shared" si="13"/>
        <v>0</v>
      </c>
      <c r="K34" s="30">
        <f t="shared" si="13"/>
        <v>0</v>
      </c>
      <c r="L34" s="30">
        <f t="shared" si="13"/>
        <v>0</v>
      </c>
      <c r="M34" s="30">
        <f t="shared" si="13"/>
        <v>0</v>
      </c>
      <c r="N34" s="30">
        <f t="shared" si="13"/>
        <v>0</v>
      </c>
      <c r="O34" s="30">
        <f t="shared" si="13"/>
        <v>0</v>
      </c>
      <c r="P34" s="49">
        <f t="shared" si="13"/>
        <v>0</v>
      </c>
      <c r="Q34" s="52">
        <f>SUM(G34:P34)</f>
        <v>5000</v>
      </c>
      <c r="R34" s="5">
        <v>5000</v>
      </c>
    </row>
    <row r="35" spans="1:18" ht="15" customHeight="1" x14ac:dyDescent="0.25">
      <c r="A35" s="22" t="s">
        <v>74</v>
      </c>
      <c r="B35" s="55" t="s">
        <v>75</v>
      </c>
      <c r="C35" s="25" t="s">
        <v>31</v>
      </c>
      <c r="D35" s="29">
        <v>2000</v>
      </c>
      <c r="E35" s="29">
        <v>1</v>
      </c>
      <c r="F35" s="42">
        <v>2016</v>
      </c>
      <c r="G35" s="45">
        <f t="shared" si="13"/>
        <v>2000</v>
      </c>
      <c r="H35" s="30">
        <f t="shared" si="13"/>
        <v>0</v>
      </c>
      <c r="I35" s="30">
        <f t="shared" si="13"/>
        <v>0</v>
      </c>
      <c r="J35" s="30">
        <f t="shared" si="13"/>
        <v>0</v>
      </c>
      <c r="K35" s="30">
        <f t="shared" si="13"/>
        <v>0</v>
      </c>
      <c r="L35" s="30">
        <f t="shared" si="13"/>
        <v>0</v>
      </c>
      <c r="M35" s="30">
        <f t="shared" si="13"/>
        <v>0</v>
      </c>
      <c r="N35" s="30">
        <f t="shared" si="13"/>
        <v>0</v>
      </c>
      <c r="O35" s="30">
        <f t="shared" si="13"/>
        <v>0</v>
      </c>
      <c r="P35" s="49">
        <f t="shared" si="13"/>
        <v>0</v>
      </c>
      <c r="Q35" s="52">
        <f>SUM(G35:P35)</f>
        <v>2000</v>
      </c>
      <c r="R35" s="121">
        <v>2000</v>
      </c>
    </row>
    <row r="36" spans="1:18" ht="15" customHeight="1" thickBot="1" x14ac:dyDescent="0.3">
      <c r="A36" s="73"/>
      <c r="B36" s="74" t="s">
        <v>76</v>
      </c>
      <c r="C36" s="75"/>
      <c r="D36" s="76"/>
      <c r="E36" s="76"/>
      <c r="F36" s="77"/>
      <c r="G36" s="78">
        <f>SUM(G34:G35)</f>
        <v>7000</v>
      </c>
      <c r="H36" s="78">
        <f t="shared" ref="H36:P36" si="14">SUM(H34:H35)</f>
        <v>0</v>
      </c>
      <c r="I36" s="78">
        <f t="shared" si="14"/>
        <v>0</v>
      </c>
      <c r="J36" s="78">
        <f t="shared" si="14"/>
        <v>0</v>
      </c>
      <c r="K36" s="78">
        <f t="shared" si="14"/>
        <v>0</v>
      </c>
      <c r="L36" s="78">
        <f t="shared" si="14"/>
        <v>0</v>
      </c>
      <c r="M36" s="78">
        <f t="shared" si="14"/>
        <v>0</v>
      </c>
      <c r="N36" s="78">
        <f t="shared" si="14"/>
        <v>0</v>
      </c>
      <c r="O36" s="78">
        <f t="shared" si="14"/>
        <v>0</v>
      </c>
      <c r="P36" s="78">
        <f t="shared" si="14"/>
        <v>0</v>
      </c>
      <c r="Q36" s="79">
        <f>SUM(G36:P36)</f>
        <v>7000</v>
      </c>
      <c r="R36" s="5"/>
    </row>
    <row r="37" spans="1:18" ht="15.75" x14ac:dyDescent="0.25">
      <c r="A37" s="80"/>
      <c r="B37" s="81" t="s">
        <v>77</v>
      </c>
      <c r="C37" s="82"/>
      <c r="D37" s="83"/>
      <c r="E37" s="83"/>
      <c r="F37" s="84"/>
      <c r="G37" s="113">
        <f t="shared" ref="G37:Q37" si="15">G28+G32+G36</f>
        <v>164390</v>
      </c>
      <c r="H37" s="83">
        <f t="shared" si="15"/>
        <v>0</v>
      </c>
      <c r="I37" s="83">
        <f t="shared" si="15"/>
        <v>0</v>
      </c>
      <c r="J37" s="83">
        <f t="shared" si="15"/>
        <v>0</v>
      </c>
      <c r="K37" s="83">
        <f t="shared" si="15"/>
        <v>0</v>
      </c>
      <c r="L37" s="83">
        <f t="shared" si="15"/>
        <v>0</v>
      </c>
      <c r="M37" s="83">
        <f t="shared" si="15"/>
        <v>0</v>
      </c>
      <c r="N37" s="83">
        <f t="shared" si="15"/>
        <v>0</v>
      </c>
      <c r="O37" s="83">
        <f t="shared" si="15"/>
        <v>0</v>
      </c>
      <c r="P37" s="83">
        <f t="shared" si="15"/>
        <v>0</v>
      </c>
      <c r="Q37" s="85">
        <f t="shared" si="15"/>
        <v>164390</v>
      </c>
      <c r="R37" s="123">
        <f>SUM(R28:R36)</f>
        <v>138091</v>
      </c>
    </row>
    <row r="38" spans="1:18" ht="15.75" x14ac:dyDescent="0.25">
      <c r="A38" s="107"/>
      <c r="B38" s="108" t="s">
        <v>78</v>
      </c>
      <c r="C38" s="109"/>
      <c r="D38" s="110"/>
      <c r="E38" s="110"/>
      <c r="F38" s="111"/>
      <c r="G38" s="112">
        <f>G37/10</f>
        <v>16439</v>
      </c>
      <c r="H38" s="112"/>
      <c r="I38" s="112"/>
      <c r="J38" s="112"/>
      <c r="K38" s="112"/>
      <c r="L38" s="112"/>
      <c r="M38" s="112"/>
      <c r="N38" s="112"/>
      <c r="O38" s="112"/>
      <c r="P38" s="112"/>
      <c r="Q38" s="52"/>
      <c r="R38" s="5"/>
    </row>
    <row r="39" spans="1:18" ht="15.75" x14ac:dyDescent="0.25">
      <c r="A39" s="136"/>
      <c r="B39" s="137" t="s">
        <v>79</v>
      </c>
      <c r="C39" s="138"/>
      <c r="D39" s="139"/>
      <c r="E39" s="139"/>
      <c r="F39" s="140"/>
      <c r="G39" s="143">
        <f>SUM(G22:G27,G16,G15,G11)</f>
        <v>71605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2"/>
      <c r="R39" s="5"/>
    </row>
    <row r="40" spans="1:18" ht="15.75" x14ac:dyDescent="0.25">
      <c r="A40" s="136"/>
      <c r="B40" s="137" t="s">
        <v>80</v>
      </c>
      <c r="C40" s="138"/>
      <c r="D40" s="139"/>
      <c r="E40" s="139"/>
      <c r="F40" s="140"/>
      <c r="G40" s="143">
        <f>SUM(G36,G32,G9:G10,G12:G14,G17:G21)</f>
        <v>92785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2"/>
      <c r="R40" s="5"/>
    </row>
    <row r="41" spans="1:18" ht="15.75" x14ac:dyDescent="0.25">
      <c r="A41" s="115"/>
      <c r="B41" s="116" t="s">
        <v>81</v>
      </c>
      <c r="C41" s="117"/>
      <c r="D41" s="118"/>
      <c r="E41" s="118"/>
      <c r="F41" s="119"/>
      <c r="G41" s="120">
        <f t="shared" ref="G41:Q41" si="16">G37+G38</f>
        <v>180829</v>
      </c>
      <c r="H41" s="120">
        <f t="shared" si="16"/>
        <v>0</v>
      </c>
      <c r="I41" s="120">
        <f t="shared" si="16"/>
        <v>0</v>
      </c>
      <c r="J41" s="120">
        <f t="shared" si="16"/>
        <v>0</v>
      </c>
      <c r="K41" s="120">
        <f t="shared" si="16"/>
        <v>0</v>
      </c>
      <c r="L41" s="120">
        <f t="shared" si="16"/>
        <v>0</v>
      </c>
      <c r="M41" s="120">
        <f t="shared" si="16"/>
        <v>0</v>
      </c>
      <c r="N41" s="120">
        <f t="shared" si="16"/>
        <v>0</v>
      </c>
      <c r="O41" s="120">
        <f t="shared" si="16"/>
        <v>0</v>
      </c>
      <c r="P41" s="120">
        <f t="shared" si="16"/>
        <v>0</v>
      </c>
      <c r="Q41" s="85">
        <f t="shared" si="16"/>
        <v>164390</v>
      </c>
      <c r="R41" s="5"/>
    </row>
    <row r="42" spans="1:18" ht="15.75" x14ac:dyDescent="0.25">
      <c r="A42" s="107"/>
      <c r="B42" s="108" t="s">
        <v>82</v>
      </c>
      <c r="C42" s="109"/>
      <c r="D42" s="110"/>
      <c r="E42" s="110"/>
      <c r="F42" s="111"/>
      <c r="G42" s="112">
        <f>0.24*G40</f>
        <v>22268.399999999998</v>
      </c>
      <c r="H42" s="112">
        <f t="shared" ref="H42:Q42" si="17">0.22*H37</f>
        <v>0</v>
      </c>
      <c r="I42" s="112">
        <f t="shared" si="17"/>
        <v>0</v>
      </c>
      <c r="J42" s="112">
        <f t="shared" si="17"/>
        <v>0</v>
      </c>
      <c r="K42" s="112">
        <f t="shared" si="17"/>
        <v>0</v>
      </c>
      <c r="L42" s="112">
        <f t="shared" si="17"/>
        <v>0</v>
      </c>
      <c r="M42" s="112">
        <f t="shared" si="17"/>
        <v>0</v>
      </c>
      <c r="N42" s="112">
        <f t="shared" si="17"/>
        <v>0</v>
      </c>
      <c r="O42" s="112">
        <f t="shared" si="17"/>
        <v>0</v>
      </c>
      <c r="P42" s="112">
        <f t="shared" si="17"/>
        <v>0</v>
      </c>
      <c r="Q42" s="52">
        <f t="shared" si="17"/>
        <v>36165.800000000003</v>
      </c>
      <c r="R42" s="5"/>
    </row>
    <row r="43" spans="1:18" ht="15.75" x14ac:dyDescent="0.25">
      <c r="A43" s="86"/>
      <c r="B43" s="87" t="s">
        <v>83</v>
      </c>
      <c r="C43" s="88"/>
      <c r="D43" s="89"/>
      <c r="E43" s="89"/>
      <c r="F43" s="90"/>
      <c r="G43" s="114">
        <f>G41+G42</f>
        <v>203097.4</v>
      </c>
      <c r="H43" s="91">
        <f t="shared" ref="H43:Q43" si="18">H37+H42</f>
        <v>0</v>
      </c>
      <c r="I43" s="91">
        <f t="shared" si="18"/>
        <v>0</v>
      </c>
      <c r="J43" s="91">
        <f t="shared" si="18"/>
        <v>0</v>
      </c>
      <c r="K43" s="91">
        <f t="shared" si="18"/>
        <v>0</v>
      </c>
      <c r="L43" s="91">
        <f t="shared" si="18"/>
        <v>0</v>
      </c>
      <c r="M43" s="91">
        <f t="shared" si="18"/>
        <v>0</v>
      </c>
      <c r="N43" s="91">
        <f t="shared" si="18"/>
        <v>0</v>
      </c>
      <c r="O43" s="91">
        <f t="shared" si="18"/>
        <v>0</v>
      </c>
      <c r="P43" s="91">
        <f t="shared" si="18"/>
        <v>0</v>
      </c>
      <c r="Q43" s="92">
        <f t="shared" si="18"/>
        <v>200555.8</v>
      </c>
      <c r="R43" s="5"/>
    </row>
    <row r="44" spans="1:18" ht="16.5" thickBot="1" x14ac:dyDescent="0.3">
      <c r="A44" s="93"/>
      <c r="B44" s="94" t="s">
        <v>84</v>
      </c>
      <c r="C44" s="95"/>
      <c r="D44" s="96"/>
      <c r="E44" s="96"/>
      <c r="F44" s="97"/>
      <c r="G44" s="98">
        <f>G43/$J$4</f>
        <v>523.44690721649488</v>
      </c>
      <c r="H44" s="98">
        <f t="shared" ref="H44:Q44" si="19">H43/$J$4</f>
        <v>0</v>
      </c>
      <c r="I44" s="98">
        <f t="shared" si="19"/>
        <v>0</v>
      </c>
      <c r="J44" s="98">
        <f t="shared" si="19"/>
        <v>0</v>
      </c>
      <c r="K44" s="98">
        <f t="shared" si="19"/>
        <v>0</v>
      </c>
      <c r="L44" s="98">
        <f t="shared" si="19"/>
        <v>0</v>
      </c>
      <c r="M44" s="98">
        <f t="shared" si="19"/>
        <v>0</v>
      </c>
      <c r="N44" s="98">
        <f t="shared" si="19"/>
        <v>0</v>
      </c>
      <c r="O44" s="98">
        <f t="shared" si="19"/>
        <v>0</v>
      </c>
      <c r="P44" s="98">
        <f t="shared" si="19"/>
        <v>0</v>
      </c>
      <c r="Q44" s="99">
        <f t="shared" si="19"/>
        <v>516.8963917525773</v>
      </c>
      <c r="R44" s="5"/>
    </row>
    <row r="45" spans="1:18" ht="15" x14ac:dyDescent="0.2">
      <c r="A45" s="5"/>
      <c r="C45" s="11"/>
      <c r="Q45" s="5"/>
      <c r="R45" s="5"/>
    </row>
    <row r="46" spans="1:18" ht="15" x14ac:dyDescent="0.2">
      <c r="A46" s="5"/>
      <c r="B46" s="5"/>
      <c r="C46" s="1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ht="15" x14ac:dyDescent="0.2">
      <c r="A47" s="5"/>
      <c r="C47" s="11"/>
      <c r="Q47" s="5"/>
      <c r="R47" s="5"/>
    </row>
    <row r="48" spans="1:18" ht="15" x14ac:dyDescent="0.2">
      <c r="A48" s="5"/>
      <c r="B48" s="5"/>
      <c r="C48" s="12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ht="15" x14ac:dyDescent="0.2">
      <c r="A49" s="5"/>
      <c r="B49" s="5"/>
      <c r="C49" s="12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ht="15" x14ac:dyDescent="0.2">
      <c r="A50" s="5"/>
      <c r="C50" s="11"/>
    </row>
    <row r="51" spans="1:18" ht="15" x14ac:dyDescent="0.2">
      <c r="A51" s="5"/>
      <c r="C51" s="11"/>
    </row>
    <row r="52" spans="1:18" x14ac:dyDescent="0.2">
      <c r="A52" s="5"/>
    </row>
    <row r="53" spans="1:18" x14ac:dyDescent="0.2">
      <c r="A53" s="5"/>
      <c r="C53" s="10"/>
    </row>
    <row r="54" spans="1:18" x14ac:dyDescent="0.2">
      <c r="A54" s="5"/>
    </row>
    <row r="55" spans="1:18" x14ac:dyDescent="0.2">
      <c r="A55" s="5"/>
    </row>
    <row r="56" spans="1:18" x14ac:dyDescent="0.2">
      <c r="A56" s="5"/>
    </row>
    <row r="57" spans="1:18" x14ac:dyDescent="0.2">
      <c r="A57" s="5"/>
    </row>
    <row r="58" spans="1:18" x14ac:dyDescent="0.2">
      <c r="A58" s="5"/>
    </row>
    <row r="59" spans="1:18" x14ac:dyDescent="0.2">
      <c r="A59" s="5"/>
    </row>
    <row r="60" spans="1:18" x14ac:dyDescent="0.2">
      <c r="A60" s="5"/>
    </row>
    <row r="61" spans="1:18" x14ac:dyDescent="0.2">
      <c r="A61" s="5"/>
    </row>
    <row r="62" spans="1:18" x14ac:dyDescent="0.2">
      <c r="A62" s="5"/>
    </row>
    <row r="63" spans="1:18" x14ac:dyDescent="0.2">
      <c r="A63" s="5"/>
    </row>
    <row r="64" spans="1:18" x14ac:dyDescent="0.2">
      <c r="A64" s="5"/>
    </row>
    <row r="65" spans="1:1" x14ac:dyDescent="0.2">
      <c r="A65" s="5"/>
    </row>
    <row r="66" spans="1:1" x14ac:dyDescent="0.2">
      <c r="A66" s="5"/>
    </row>
    <row r="67" spans="1:1" x14ac:dyDescent="0.2">
      <c r="A67" s="5"/>
    </row>
    <row r="68" spans="1:1" x14ac:dyDescent="0.2">
      <c r="A68" s="5"/>
    </row>
    <row r="69" spans="1:1" x14ac:dyDescent="0.2">
      <c r="A69" s="5"/>
    </row>
    <row r="70" spans="1:1" x14ac:dyDescent="0.2">
      <c r="A70" s="5"/>
    </row>
    <row r="71" spans="1:1" x14ac:dyDescent="0.2">
      <c r="A71" s="5"/>
    </row>
    <row r="72" spans="1:1" x14ac:dyDescent="0.2">
      <c r="A72" s="5"/>
    </row>
    <row r="73" spans="1:1" x14ac:dyDescent="0.2">
      <c r="A73" s="5"/>
    </row>
    <row r="74" spans="1:1" x14ac:dyDescent="0.2">
      <c r="A74" s="5"/>
    </row>
    <row r="75" spans="1:1" x14ac:dyDescent="0.2">
      <c r="A75" s="5"/>
    </row>
    <row r="76" spans="1:1" x14ac:dyDescent="0.2">
      <c r="A76" s="5"/>
    </row>
    <row r="77" spans="1:1" x14ac:dyDescent="0.2">
      <c r="A77" s="5"/>
    </row>
    <row r="78" spans="1:1" x14ac:dyDescent="0.2">
      <c r="A78" s="5"/>
    </row>
    <row r="79" spans="1:1" x14ac:dyDescent="0.2">
      <c r="A79" s="5"/>
    </row>
    <row r="80" spans="1:1" x14ac:dyDescent="0.2">
      <c r="A80" s="5"/>
    </row>
    <row r="81" spans="1:1" x14ac:dyDescent="0.2">
      <c r="A81" s="5"/>
    </row>
    <row r="82" spans="1:1" x14ac:dyDescent="0.2">
      <c r="A82" s="5"/>
    </row>
    <row r="83" spans="1:1" x14ac:dyDescent="0.2">
      <c r="A83" s="5"/>
    </row>
    <row r="84" spans="1:1" x14ac:dyDescent="0.2">
      <c r="A84" s="5"/>
    </row>
    <row r="85" spans="1:1" x14ac:dyDescent="0.2">
      <c r="A85" s="5"/>
    </row>
    <row r="86" spans="1:1" x14ac:dyDescent="0.2">
      <c r="A86" s="5"/>
    </row>
    <row r="87" spans="1:1" x14ac:dyDescent="0.2">
      <c r="A87" s="5"/>
    </row>
    <row r="88" spans="1:1" x14ac:dyDescent="0.2">
      <c r="A88" s="5"/>
    </row>
    <row r="89" spans="1:1" x14ac:dyDescent="0.2">
      <c r="A89" s="5"/>
    </row>
    <row r="90" spans="1:1" x14ac:dyDescent="0.2">
      <c r="A90" s="5"/>
    </row>
    <row r="91" spans="1:1" x14ac:dyDescent="0.2">
      <c r="A91" s="5"/>
    </row>
    <row r="92" spans="1:1" x14ac:dyDescent="0.2">
      <c r="A92" s="5"/>
    </row>
    <row r="93" spans="1:1" x14ac:dyDescent="0.2">
      <c r="A93" s="5"/>
    </row>
    <row r="94" spans="1:1" x14ac:dyDescent="0.2">
      <c r="A94" s="5"/>
    </row>
    <row r="95" spans="1:1" x14ac:dyDescent="0.2">
      <c r="A95" s="5"/>
    </row>
    <row r="96" spans="1:1" x14ac:dyDescent="0.2">
      <c r="A96" s="5"/>
    </row>
    <row r="97" spans="1:1" x14ac:dyDescent="0.2">
      <c r="A97" s="5"/>
    </row>
    <row r="98" spans="1:1" x14ac:dyDescent="0.2">
      <c r="A98" s="5"/>
    </row>
    <row r="99" spans="1:1" x14ac:dyDescent="0.2">
      <c r="A99" s="5"/>
    </row>
    <row r="100" spans="1:1" x14ac:dyDescent="0.2">
      <c r="A100" s="5"/>
    </row>
    <row r="101" spans="1:1" x14ac:dyDescent="0.2">
      <c r="A101" s="5"/>
    </row>
    <row r="102" spans="1:1" x14ac:dyDescent="0.2">
      <c r="A102" s="5"/>
    </row>
    <row r="103" spans="1:1" x14ac:dyDescent="0.2">
      <c r="A103" s="5"/>
    </row>
    <row r="104" spans="1:1" x14ac:dyDescent="0.2">
      <c r="A104" s="5"/>
    </row>
    <row r="105" spans="1:1" x14ac:dyDescent="0.2">
      <c r="A105" s="5"/>
    </row>
    <row r="106" spans="1:1" x14ac:dyDescent="0.2">
      <c r="A106" s="5"/>
    </row>
    <row r="107" spans="1:1" x14ac:dyDescent="0.2">
      <c r="A107" s="5"/>
    </row>
    <row r="108" spans="1:1" x14ac:dyDescent="0.2">
      <c r="A108" s="5"/>
    </row>
    <row r="109" spans="1:1" x14ac:dyDescent="0.2">
      <c r="A109" s="5"/>
    </row>
    <row r="110" spans="1:1" x14ac:dyDescent="0.2">
      <c r="A110" s="5"/>
    </row>
    <row r="111" spans="1:1" x14ac:dyDescent="0.2">
      <c r="A111" s="5"/>
    </row>
    <row r="112" spans="1:1" x14ac:dyDescent="0.2">
      <c r="A112" s="5"/>
    </row>
    <row r="113" spans="1:1" x14ac:dyDescent="0.2">
      <c r="A113" s="5"/>
    </row>
    <row r="114" spans="1:1" x14ac:dyDescent="0.2">
      <c r="A114" s="5"/>
    </row>
    <row r="115" spans="1:1" x14ac:dyDescent="0.2">
      <c r="A115" s="5"/>
    </row>
    <row r="116" spans="1:1" x14ac:dyDescent="0.2">
      <c r="A116" s="5"/>
    </row>
    <row r="117" spans="1:1" x14ac:dyDescent="0.2">
      <c r="A117" s="5"/>
    </row>
    <row r="118" spans="1:1" x14ac:dyDescent="0.2">
      <c r="A118" s="5"/>
    </row>
    <row r="119" spans="1:1" x14ac:dyDescent="0.2">
      <c r="A119" s="5"/>
    </row>
    <row r="120" spans="1:1" x14ac:dyDescent="0.2">
      <c r="A120" s="5"/>
    </row>
    <row r="121" spans="1:1" x14ac:dyDescent="0.2">
      <c r="A121" s="5"/>
    </row>
    <row r="122" spans="1:1" x14ac:dyDescent="0.2">
      <c r="A122" s="5"/>
    </row>
    <row r="123" spans="1:1" x14ac:dyDescent="0.2">
      <c r="A123" s="5"/>
    </row>
    <row r="124" spans="1:1" x14ac:dyDescent="0.2">
      <c r="A124" s="5"/>
    </row>
    <row r="125" spans="1:1" x14ac:dyDescent="0.2">
      <c r="A125" s="5"/>
    </row>
    <row r="126" spans="1:1" x14ac:dyDescent="0.2">
      <c r="A126" s="5"/>
    </row>
    <row r="127" spans="1:1" x14ac:dyDescent="0.2">
      <c r="A127" s="5"/>
    </row>
    <row r="128" spans="1:1" x14ac:dyDescent="0.2">
      <c r="A128" s="5"/>
    </row>
    <row r="129" spans="1:1" x14ac:dyDescent="0.2">
      <c r="A129" s="5"/>
    </row>
    <row r="130" spans="1:1" x14ac:dyDescent="0.2">
      <c r="A130" s="5"/>
    </row>
    <row r="131" spans="1:1" x14ac:dyDescent="0.2">
      <c r="A131" s="5"/>
    </row>
    <row r="132" spans="1:1" x14ac:dyDescent="0.2">
      <c r="A132" s="5"/>
    </row>
    <row r="133" spans="1:1" x14ac:dyDescent="0.2">
      <c r="A133" s="5"/>
    </row>
    <row r="134" spans="1:1" x14ac:dyDescent="0.2">
      <c r="A134" s="5"/>
    </row>
    <row r="135" spans="1:1" x14ac:dyDescent="0.2">
      <c r="A135" s="5"/>
    </row>
    <row r="136" spans="1:1" x14ac:dyDescent="0.2">
      <c r="A136" s="5"/>
    </row>
    <row r="137" spans="1:1" x14ac:dyDescent="0.2">
      <c r="A137" s="5"/>
    </row>
    <row r="138" spans="1:1" x14ac:dyDescent="0.2">
      <c r="A138" s="5"/>
    </row>
    <row r="139" spans="1:1" x14ac:dyDescent="0.2">
      <c r="A139" s="5"/>
    </row>
    <row r="140" spans="1:1" x14ac:dyDescent="0.2">
      <c r="A140" s="5"/>
    </row>
    <row r="141" spans="1:1" x14ac:dyDescent="0.2">
      <c r="A141" s="5"/>
    </row>
    <row r="142" spans="1:1" x14ac:dyDescent="0.2">
      <c r="A142" s="5"/>
    </row>
    <row r="143" spans="1:1" x14ac:dyDescent="0.2">
      <c r="A143" s="5"/>
    </row>
    <row r="144" spans="1:1" x14ac:dyDescent="0.2">
      <c r="A144" s="5"/>
    </row>
    <row r="145" spans="1:1" x14ac:dyDescent="0.2">
      <c r="A145" s="5"/>
    </row>
    <row r="146" spans="1:1" x14ac:dyDescent="0.2">
      <c r="A146" s="5"/>
    </row>
    <row r="147" spans="1:1" x14ac:dyDescent="0.2">
      <c r="A147" s="5"/>
    </row>
    <row r="148" spans="1:1" x14ac:dyDescent="0.2">
      <c r="A148" s="5"/>
    </row>
    <row r="149" spans="1:1" x14ac:dyDescent="0.2">
      <c r="A149" s="5"/>
    </row>
    <row r="150" spans="1:1" x14ac:dyDescent="0.2">
      <c r="A150" s="5"/>
    </row>
    <row r="151" spans="1:1" x14ac:dyDescent="0.2">
      <c r="A151" s="5"/>
    </row>
    <row r="152" spans="1:1" x14ac:dyDescent="0.2">
      <c r="A152" s="5"/>
    </row>
    <row r="153" spans="1:1" x14ac:dyDescent="0.2">
      <c r="A153" s="5"/>
    </row>
    <row r="154" spans="1:1" x14ac:dyDescent="0.2">
      <c r="A154" s="5"/>
    </row>
    <row r="155" spans="1:1" x14ac:dyDescent="0.2">
      <c r="A155" s="5"/>
    </row>
    <row r="156" spans="1:1" x14ac:dyDescent="0.2">
      <c r="A156" s="5"/>
    </row>
    <row r="157" spans="1:1" x14ac:dyDescent="0.2">
      <c r="A157" s="5"/>
    </row>
    <row r="158" spans="1:1" x14ac:dyDescent="0.2">
      <c r="A158" s="5"/>
    </row>
    <row r="159" spans="1:1" x14ac:dyDescent="0.2">
      <c r="A159" s="5"/>
    </row>
    <row r="160" spans="1:1" x14ac:dyDescent="0.2">
      <c r="A160" s="5"/>
    </row>
    <row r="161" spans="1:1" x14ac:dyDescent="0.2">
      <c r="A161" s="5"/>
    </row>
    <row r="162" spans="1:1" x14ac:dyDescent="0.2">
      <c r="A162" s="5"/>
    </row>
    <row r="163" spans="1:1" x14ac:dyDescent="0.2">
      <c r="A163" s="5"/>
    </row>
    <row r="164" spans="1:1" x14ac:dyDescent="0.2">
      <c r="A164" s="5"/>
    </row>
    <row r="165" spans="1:1" x14ac:dyDescent="0.2">
      <c r="A165" s="5"/>
    </row>
    <row r="166" spans="1:1" x14ac:dyDescent="0.2">
      <c r="A166" s="5"/>
    </row>
    <row r="167" spans="1:1" x14ac:dyDescent="0.2">
      <c r="A167" s="5"/>
    </row>
    <row r="168" spans="1:1" x14ac:dyDescent="0.2">
      <c r="A168" s="5"/>
    </row>
    <row r="169" spans="1:1" x14ac:dyDescent="0.2">
      <c r="A169" s="5"/>
    </row>
    <row r="170" spans="1:1" x14ac:dyDescent="0.2">
      <c r="A170" s="5"/>
    </row>
    <row r="171" spans="1:1" x14ac:dyDescent="0.2">
      <c r="A171" s="5"/>
    </row>
    <row r="172" spans="1:1" x14ac:dyDescent="0.2">
      <c r="A172" s="5"/>
    </row>
    <row r="173" spans="1:1" x14ac:dyDescent="0.2">
      <c r="A173" s="5"/>
    </row>
    <row r="174" spans="1:1" x14ac:dyDescent="0.2">
      <c r="A174" s="5"/>
    </row>
    <row r="175" spans="1:1" x14ac:dyDescent="0.2">
      <c r="A175" s="5"/>
    </row>
    <row r="176" spans="1:1" x14ac:dyDescent="0.2">
      <c r="A176" s="5"/>
    </row>
    <row r="177" spans="1:1" x14ac:dyDescent="0.2">
      <c r="A177" s="5"/>
    </row>
    <row r="178" spans="1:1" x14ac:dyDescent="0.2">
      <c r="A178" s="5"/>
    </row>
    <row r="179" spans="1:1" x14ac:dyDescent="0.2">
      <c r="A179" s="5"/>
    </row>
    <row r="180" spans="1:1" x14ac:dyDescent="0.2">
      <c r="A180" s="5"/>
    </row>
    <row r="181" spans="1:1" x14ac:dyDescent="0.2">
      <c r="A181" s="5"/>
    </row>
    <row r="182" spans="1:1" x14ac:dyDescent="0.2">
      <c r="A182" s="5"/>
    </row>
    <row r="183" spans="1:1" x14ac:dyDescent="0.2">
      <c r="A183" s="5"/>
    </row>
    <row r="184" spans="1:1" x14ac:dyDescent="0.2">
      <c r="A184" s="5"/>
    </row>
    <row r="185" spans="1:1" x14ac:dyDescent="0.2">
      <c r="A185" s="5"/>
    </row>
    <row r="186" spans="1:1" x14ac:dyDescent="0.2">
      <c r="A186" s="5"/>
    </row>
    <row r="187" spans="1:1" x14ac:dyDescent="0.2">
      <c r="A187" s="5"/>
    </row>
    <row r="188" spans="1:1" x14ac:dyDescent="0.2">
      <c r="A188" s="5"/>
    </row>
    <row r="189" spans="1:1" x14ac:dyDescent="0.2">
      <c r="A189" s="5"/>
    </row>
    <row r="190" spans="1:1" x14ac:dyDescent="0.2">
      <c r="A190" s="5"/>
    </row>
    <row r="191" spans="1:1" x14ac:dyDescent="0.2">
      <c r="A191" s="5"/>
    </row>
    <row r="192" spans="1:1" x14ac:dyDescent="0.2">
      <c r="A192" s="5"/>
    </row>
    <row r="193" spans="1:1" x14ac:dyDescent="0.2">
      <c r="A193" s="5"/>
    </row>
    <row r="194" spans="1:1" x14ac:dyDescent="0.2">
      <c r="A194" s="5"/>
    </row>
    <row r="195" spans="1:1" x14ac:dyDescent="0.2">
      <c r="A195" s="5"/>
    </row>
    <row r="196" spans="1:1" x14ac:dyDescent="0.2">
      <c r="A196" s="5"/>
    </row>
    <row r="197" spans="1:1" x14ac:dyDescent="0.2">
      <c r="A197" s="5"/>
    </row>
    <row r="198" spans="1:1" x14ac:dyDescent="0.2">
      <c r="A198" s="5"/>
    </row>
    <row r="199" spans="1:1" x14ac:dyDescent="0.2">
      <c r="A199" s="5"/>
    </row>
    <row r="200" spans="1:1" x14ac:dyDescent="0.2">
      <c r="A200" s="5"/>
    </row>
    <row r="201" spans="1:1" x14ac:dyDescent="0.2">
      <c r="A201" s="5"/>
    </row>
    <row r="202" spans="1:1" x14ac:dyDescent="0.2">
      <c r="A202" s="5"/>
    </row>
    <row r="203" spans="1:1" x14ac:dyDescent="0.2">
      <c r="A203" s="5"/>
    </row>
    <row r="204" spans="1:1" x14ac:dyDescent="0.2">
      <c r="A204" s="5"/>
    </row>
    <row r="205" spans="1:1" x14ac:dyDescent="0.2">
      <c r="A205" s="5"/>
    </row>
    <row r="206" spans="1:1" x14ac:dyDescent="0.2">
      <c r="A206" s="5"/>
    </row>
    <row r="207" spans="1:1" x14ac:dyDescent="0.2">
      <c r="A207" s="5"/>
    </row>
    <row r="208" spans="1:1" x14ac:dyDescent="0.2">
      <c r="A208" s="5"/>
    </row>
    <row r="209" spans="1:1" x14ac:dyDescent="0.2">
      <c r="A209" s="5"/>
    </row>
    <row r="210" spans="1:1" x14ac:dyDescent="0.2">
      <c r="A210" s="5"/>
    </row>
    <row r="211" spans="1:1" x14ac:dyDescent="0.2">
      <c r="A211" s="5"/>
    </row>
    <row r="212" spans="1:1" x14ac:dyDescent="0.2">
      <c r="A212" s="5"/>
    </row>
    <row r="213" spans="1:1" x14ac:dyDescent="0.2">
      <c r="A213" s="5"/>
    </row>
    <row r="214" spans="1:1" x14ac:dyDescent="0.2">
      <c r="A214" s="5"/>
    </row>
    <row r="215" spans="1:1" x14ac:dyDescent="0.2">
      <c r="A215" s="5"/>
    </row>
    <row r="216" spans="1:1" x14ac:dyDescent="0.2">
      <c r="A216" s="5"/>
    </row>
    <row r="217" spans="1:1" x14ac:dyDescent="0.2">
      <c r="A217" s="5"/>
    </row>
    <row r="218" spans="1:1" x14ac:dyDescent="0.2">
      <c r="A218" s="5"/>
    </row>
    <row r="219" spans="1:1" x14ac:dyDescent="0.2">
      <c r="A219" s="5"/>
    </row>
    <row r="220" spans="1:1" x14ac:dyDescent="0.2">
      <c r="A220" s="5"/>
    </row>
    <row r="221" spans="1:1" x14ac:dyDescent="0.2">
      <c r="A221" s="5"/>
    </row>
    <row r="222" spans="1:1" x14ac:dyDescent="0.2">
      <c r="A222" s="5"/>
    </row>
    <row r="223" spans="1:1" x14ac:dyDescent="0.2">
      <c r="A223" s="5"/>
    </row>
    <row r="224" spans="1:1" x14ac:dyDescent="0.2">
      <c r="A224" s="5"/>
    </row>
    <row r="225" spans="1:1" x14ac:dyDescent="0.2">
      <c r="A225" s="5"/>
    </row>
    <row r="226" spans="1:1" x14ac:dyDescent="0.2">
      <c r="A226" s="5"/>
    </row>
    <row r="227" spans="1:1" x14ac:dyDescent="0.2">
      <c r="A227" s="5"/>
    </row>
    <row r="228" spans="1:1" x14ac:dyDescent="0.2">
      <c r="A228" s="5"/>
    </row>
    <row r="229" spans="1:1" x14ac:dyDescent="0.2">
      <c r="A229" s="5"/>
    </row>
    <row r="230" spans="1:1" x14ac:dyDescent="0.2">
      <c r="A230" s="5"/>
    </row>
    <row r="231" spans="1:1" x14ac:dyDescent="0.2">
      <c r="A231" s="5"/>
    </row>
    <row r="232" spans="1:1" x14ac:dyDescent="0.2">
      <c r="A232" s="5"/>
    </row>
    <row r="233" spans="1:1" x14ac:dyDescent="0.2">
      <c r="A233" s="5"/>
    </row>
    <row r="234" spans="1:1" x14ac:dyDescent="0.2">
      <c r="A234" s="5"/>
    </row>
    <row r="235" spans="1:1" x14ac:dyDescent="0.2">
      <c r="A235" s="5"/>
    </row>
    <row r="236" spans="1:1" x14ac:dyDescent="0.2">
      <c r="A236" s="5"/>
    </row>
    <row r="237" spans="1:1" x14ac:dyDescent="0.2">
      <c r="A237" s="5"/>
    </row>
    <row r="238" spans="1:1" x14ac:dyDescent="0.2">
      <c r="A238" s="5"/>
    </row>
    <row r="239" spans="1:1" x14ac:dyDescent="0.2">
      <c r="A239" s="5"/>
    </row>
    <row r="240" spans="1:1" x14ac:dyDescent="0.2">
      <c r="A240" s="5"/>
    </row>
    <row r="241" spans="1:1" x14ac:dyDescent="0.2">
      <c r="A241" s="5"/>
    </row>
    <row r="242" spans="1:1" x14ac:dyDescent="0.2">
      <c r="A242" s="5"/>
    </row>
    <row r="243" spans="1:1" x14ac:dyDescent="0.2">
      <c r="A243" s="5"/>
    </row>
    <row r="244" spans="1:1" x14ac:dyDescent="0.2">
      <c r="A244" s="5"/>
    </row>
    <row r="245" spans="1:1" x14ac:dyDescent="0.2">
      <c r="A245" s="5"/>
    </row>
    <row r="246" spans="1:1" x14ac:dyDescent="0.2">
      <c r="A246" s="5"/>
    </row>
    <row r="247" spans="1:1" x14ac:dyDescent="0.2">
      <c r="A247" s="5"/>
    </row>
    <row r="248" spans="1:1" x14ac:dyDescent="0.2">
      <c r="A248" s="5"/>
    </row>
    <row r="249" spans="1:1" x14ac:dyDescent="0.2">
      <c r="A249" s="5"/>
    </row>
    <row r="250" spans="1:1" x14ac:dyDescent="0.2">
      <c r="A250" s="5"/>
    </row>
    <row r="251" spans="1:1" x14ac:dyDescent="0.2">
      <c r="A251" s="5"/>
    </row>
    <row r="252" spans="1:1" x14ac:dyDescent="0.2">
      <c r="A252" s="5"/>
    </row>
    <row r="253" spans="1:1" x14ac:dyDescent="0.2">
      <c r="A253" s="5"/>
    </row>
    <row r="254" spans="1:1" x14ac:dyDescent="0.2">
      <c r="A254" s="5"/>
    </row>
    <row r="255" spans="1:1" x14ac:dyDescent="0.2">
      <c r="A255" s="5"/>
    </row>
    <row r="256" spans="1:1" x14ac:dyDescent="0.2">
      <c r="A256" s="5"/>
    </row>
    <row r="257" spans="1:1" x14ac:dyDescent="0.2">
      <c r="A257" s="5"/>
    </row>
    <row r="258" spans="1:1" x14ac:dyDescent="0.2">
      <c r="A258" s="5"/>
    </row>
    <row r="259" spans="1:1" x14ac:dyDescent="0.2">
      <c r="A259" s="5"/>
    </row>
    <row r="260" spans="1:1" x14ac:dyDescent="0.2">
      <c r="A260" s="5"/>
    </row>
    <row r="261" spans="1:1" x14ac:dyDescent="0.2">
      <c r="A261" s="5"/>
    </row>
    <row r="262" spans="1:1" x14ac:dyDescent="0.2">
      <c r="A262" s="5"/>
    </row>
    <row r="263" spans="1:1" x14ac:dyDescent="0.2">
      <c r="A263" s="5"/>
    </row>
    <row r="264" spans="1:1" x14ac:dyDescent="0.2">
      <c r="A264" s="5"/>
    </row>
    <row r="265" spans="1:1" x14ac:dyDescent="0.2">
      <c r="A265" s="5"/>
    </row>
    <row r="266" spans="1:1" x14ac:dyDescent="0.2">
      <c r="A266" s="5"/>
    </row>
    <row r="267" spans="1:1" x14ac:dyDescent="0.2">
      <c r="A267" s="5"/>
    </row>
    <row r="268" spans="1:1" x14ac:dyDescent="0.2">
      <c r="A268" s="5"/>
    </row>
    <row r="269" spans="1:1" x14ac:dyDescent="0.2">
      <c r="A269" s="5"/>
    </row>
    <row r="270" spans="1:1" x14ac:dyDescent="0.2">
      <c r="A270" s="5"/>
    </row>
    <row r="271" spans="1:1" x14ac:dyDescent="0.2">
      <c r="A271" s="5"/>
    </row>
    <row r="272" spans="1:1" x14ac:dyDescent="0.2">
      <c r="A272" s="5"/>
    </row>
    <row r="273" spans="1:1" x14ac:dyDescent="0.2">
      <c r="A273" s="5"/>
    </row>
    <row r="274" spans="1:1" x14ac:dyDescent="0.2">
      <c r="A274" s="5"/>
    </row>
    <row r="275" spans="1:1" x14ac:dyDescent="0.2">
      <c r="A275" s="5"/>
    </row>
    <row r="276" spans="1:1" x14ac:dyDescent="0.2">
      <c r="A276" s="5"/>
    </row>
    <row r="277" spans="1:1" x14ac:dyDescent="0.2">
      <c r="A277" s="5"/>
    </row>
    <row r="278" spans="1:1" x14ac:dyDescent="0.2">
      <c r="A278" s="5"/>
    </row>
    <row r="279" spans="1:1" x14ac:dyDescent="0.2">
      <c r="A279" s="5"/>
    </row>
    <row r="280" spans="1:1" x14ac:dyDescent="0.2">
      <c r="A280" s="5"/>
    </row>
    <row r="281" spans="1:1" x14ac:dyDescent="0.2">
      <c r="A281" s="5"/>
    </row>
    <row r="282" spans="1:1" x14ac:dyDescent="0.2">
      <c r="A282" s="5"/>
    </row>
    <row r="283" spans="1:1" x14ac:dyDescent="0.2">
      <c r="A283" s="5"/>
    </row>
    <row r="284" spans="1:1" x14ac:dyDescent="0.2">
      <c r="A284" s="5"/>
    </row>
    <row r="285" spans="1:1" x14ac:dyDescent="0.2">
      <c r="A285" s="5"/>
    </row>
    <row r="286" spans="1:1" x14ac:dyDescent="0.2">
      <c r="A286" s="5"/>
    </row>
    <row r="287" spans="1:1" x14ac:dyDescent="0.2">
      <c r="A287" s="5"/>
    </row>
    <row r="288" spans="1:1" x14ac:dyDescent="0.2">
      <c r="A288" s="5"/>
    </row>
    <row r="289" spans="1:1" x14ac:dyDescent="0.2">
      <c r="A289" s="5"/>
    </row>
    <row r="290" spans="1:1" x14ac:dyDescent="0.2">
      <c r="A290" s="5"/>
    </row>
    <row r="291" spans="1:1" x14ac:dyDescent="0.2">
      <c r="A291" s="5"/>
    </row>
    <row r="292" spans="1:1" x14ac:dyDescent="0.2">
      <c r="A292" s="5"/>
    </row>
    <row r="293" spans="1:1" x14ac:dyDescent="0.2">
      <c r="A293" s="5"/>
    </row>
    <row r="294" spans="1:1" x14ac:dyDescent="0.2">
      <c r="A294" s="5"/>
    </row>
    <row r="295" spans="1:1" x14ac:dyDescent="0.2">
      <c r="A295" s="5"/>
    </row>
    <row r="296" spans="1:1" x14ac:dyDescent="0.2">
      <c r="A296" s="5"/>
    </row>
    <row r="297" spans="1:1" x14ac:dyDescent="0.2">
      <c r="A297" s="5"/>
    </row>
    <row r="298" spans="1:1" x14ac:dyDescent="0.2">
      <c r="A298" s="5"/>
    </row>
    <row r="299" spans="1:1" x14ac:dyDescent="0.2">
      <c r="A299" s="5"/>
    </row>
    <row r="300" spans="1:1" x14ac:dyDescent="0.2">
      <c r="A300" s="5"/>
    </row>
    <row r="301" spans="1:1" x14ac:dyDescent="0.2">
      <c r="A301" s="5"/>
    </row>
    <row r="302" spans="1:1" x14ac:dyDescent="0.2">
      <c r="A302" s="5"/>
    </row>
    <row r="303" spans="1:1" x14ac:dyDescent="0.2">
      <c r="A303" s="5"/>
    </row>
    <row r="304" spans="1:1" x14ac:dyDescent="0.2">
      <c r="A304" s="5"/>
    </row>
    <row r="305" spans="1:1" x14ac:dyDescent="0.2">
      <c r="A305" s="5"/>
    </row>
    <row r="306" spans="1:1" x14ac:dyDescent="0.2">
      <c r="A306" s="5"/>
    </row>
    <row r="307" spans="1:1" x14ac:dyDescent="0.2">
      <c r="A307" s="5"/>
    </row>
    <row r="308" spans="1:1" x14ac:dyDescent="0.2">
      <c r="A308" s="5"/>
    </row>
    <row r="309" spans="1:1" x14ac:dyDescent="0.2">
      <c r="A309" s="5"/>
    </row>
    <row r="310" spans="1:1" x14ac:dyDescent="0.2">
      <c r="A310" s="5"/>
    </row>
    <row r="311" spans="1:1" x14ac:dyDescent="0.2">
      <c r="A311" s="5"/>
    </row>
    <row r="312" spans="1:1" x14ac:dyDescent="0.2">
      <c r="A312" s="5"/>
    </row>
    <row r="313" spans="1:1" x14ac:dyDescent="0.2">
      <c r="A313" s="5"/>
    </row>
    <row r="314" spans="1:1" x14ac:dyDescent="0.2">
      <c r="A314" s="5"/>
    </row>
    <row r="315" spans="1:1" x14ac:dyDescent="0.2">
      <c r="A315" s="5"/>
    </row>
    <row r="316" spans="1:1" x14ac:dyDescent="0.2">
      <c r="A316" s="5"/>
    </row>
    <row r="317" spans="1:1" x14ac:dyDescent="0.2">
      <c r="A317" s="5"/>
    </row>
    <row r="318" spans="1:1" x14ac:dyDescent="0.2">
      <c r="A318" s="5"/>
    </row>
    <row r="319" spans="1:1" x14ac:dyDescent="0.2">
      <c r="A319" s="5"/>
    </row>
    <row r="320" spans="1:1" x14ac:dyDescent="0.2">
      <c r="A320" s="5"/>
    </row>
    <row r="321" spans="1:1" x14ac:dyDescent="0.2">
      <c r="A321" s="5"/>
    </row>
    <row r="322" spans="1:1" x14ac:dyDescent="0.2">
      <c r="A322" s="5"/>
    </row>
    <row r="323" spans="1:1" x14ac:dyDescent="0.2">
      <c r="A323" s="5"/>
    </row>
    <row r="324" spans="1:1" x14ac:dyDescent="0.2">
      <c r="A324" s="5"/>
    </row>
    <row r="325" spans="1:1" x14ac:dyDescent="0.2">
      <c r="A325" s="5"/>
    </row>
    <row r="326" spans="1:1" x14ac:dyDescent="0.2">
      <c r="A326" s="5"/>
    </row>
    <row r="327" spans="1:1" x14ac:dyDescent="0.2">
      <c r="A327" s="5"/>
    </row>
    <row r="328" spans="1:1" x14ac:dyDescent="0.2">
      <c r="A328" s="5"/>
    </row>
    <row r="329" spans="1:1" x14ac:dyDescent="0.2">
      <c r="A329" s="5"/>
    </row>
    <row r="330" spans="1:1" x14ac:dyDescent="0.2">
      <c r="A330" s="5"/>
    </row>
    <row r="331" spans="1:1" x14ac:dyDescent="0.2">
      <c r="A331" s="5"/>
    </row>
    <row r="332" spans="1:1" x14ac:dyDescent="0.2">
      <c r="A332" s="5"/>
    </row>
    <row r="333" spans="1:1" x14ac:dyDescent="0.2">
      <c r="A333" s="5"/>
    </row>
    <row r="334" spans="1:1" x14ac:dyDescent="0.2">
      <c r="A334" s="5"/>
    </row>
    <row r="335" spans="1:1" x14ac:dyDescent="0.2">
      <c r="A335" s="5"/>
    </row>
    <row r="336" spans="1:1" x14ac:dyDescent="0.2">
      <c r="A336" s="5"/>
    </row>
    <row r="337" spans="1:1" x14ac:dyDescent="0.2">
      <c r="A337" s="5"/>
    </row>
    <row r="338" spans="1:1" x14ac:dyDescent="0.2">
      <c r="A338" s="5"/>
    </row>
    <row r="339" spans="1:1" x14ac:dyDescent="0.2">
      <c r="A339" s="5"/>
    </row>
    <row r="340" spans="1:1" x14ac:dyDescent="0.2">
      <c r="A340" s="5"/>
    </row>
    <row r="341" spans="1:1" x14ac:dyDescent="0.2">
      <c r="A341" s="5"/>
    </row>
    <row r="342" spans="1:1" x14ac:dyDescent="0.2">
      <c r="A342" s="5"/>
    </row>
    <row r="343" spans="1:1" x14ac:dyDescent="0.2">
      <c r="A343" s="5"/>
    </row>
    <row r="344" spans="1:1" x14ac:dyDescent="0.2">
      <c r="A344" s="5"/>
    </row>
    <row r="345" spans="1:1" x14ac:dyDescent="0.2">
      <c r="A345" s="5"/>
    </row>
    <row r="346" spans="1:1" x14ac:dyDescent="0.2">
      <c r="A346" s="5"/>
    </row>
    <row r="347" spans="1:1" x14ac:dyDescent="0.2">
      <c r="A347" s="5"/>
    </row>
    <row r="348" spans="1:1" x14ac:dyDescent="0.2">
      <c r="A348" s="5"/>
    </row>
    <row r="349" spans="1:1" x14ac:dyDescent="0.2">
      <c r="A349" s="5"/>
    </row>
    <row r="350" spans="1:1" x14ac:dyDescent="0.2">
      <c r="A350" s="5"/>
    </row>
    <row r="351" spans="1:1" x14ac:dyDescent="0.2">
      <c r="A351" s="5"/>
    </row>
    <row r="352" spans="1:1" x14ac:dyDescent="0.2">
      <c r="A352" s="5"/>
    </row>
    <row r="353" spans="1:1" x14ac:dyDescent="0.2">
      <c r="A353" s="5"/>
    </row>
    <row r="354" spans="1:1" x14ac:dyDescent="0.2">
      <c r="A354" s="5"/>
    </row>
    <row r="355" spans="1:1" x14ac:dyDescent="0.2">
      <c r="A355" s="5"/>
    </row>
    <row r="356" spans="1:1" x14ac:dyDescent="0.2">
      <c r="A356" s="5"/>
    </row>
    <row r="357" spans="1:1" x14ac:dyDescent="0.2">
      <c r="A357" s="5"/>
    </row>
    <row r="358" spans="1:1" x14ac:dyDescent="0.2">
      <c r="A358" s="5"/>
    </row>
    <row r="359" spans="1:1" x14ac:dyDescent="0.2">
      <c r="A359" s="5"/>
    </row>
    <row r="360" spans="1:1" x14ac:dyDescent="0.2">
      <c r="A360" s="5"/>
    </row>
    <row r="361" spans="1:1" x14ac:dyDescent="0.2">
      <c r="A361" s="5"/>
    </row>
    <row r="362" spans="1:1" x14ac:dyDescent="0.2">
      <c r="A362" s="5"/>
    </row>
    <row r="363" spans="1:1" x14ac:dyDescent="0.2">
      <c r="A363" s="5"/>
    </row>
    <row r="364" spans="1:1" x14ac:dyDescent="0.2">
      <c r="A364" s="5"/>
    </row>
    <row r="365" spans="1:1" x14ac:dyDescent="0.2">
      <c r="A365" s="5"/>
    </row>
    <row r="366" spans="1:1" x14ac:dyDescent="0.2">
      <c r="A366" s="5"/>
    </row>
    <row r="367" spans="1:1" x14ac:dyDescent="0.2">
      <c r="A367" s="5"/>
    </row>
    <row r="368" spans="1:1" x14ac:dyDescent="0.2">
      <c r="A368" s="5"/>
    </row>
    <row r="369" spans="1:1" x14ac:dyDescent="0.2">
      <c r="A369" s="5"/>
    </row>
    <row r="370" spans="1:1" x14ac:dyDescent="0.2">
      <c r="A370" s="5"/>
    </row>
    <row r="371" spans="1:1" x14ac:dyDescent="0.2">
      <c r="A371" s="5"/>
    </row>
    <row r="372" spans="1:1" x14ac:dyDescent="0.2">
      <c r="A372" s="5"/>
    </row>
    <row r="373" spans="1:1" x14ac:dyDescent="0.2">
      <c r="A373" s="5"/>
    </row>
    <row r="374" spans="1:1" x14ac:dyDescent="0.2">
      <c r="A374" s="5"/>
    </row>
    <row r="375" spans="1:1" x14ac:dyDescent="0.2">
      <c r="A375" s="5"/>
    </row>
    <row r="376" spans="1:1" x14ac:dyDescent="0.2">
      <c r="A376" s="5"/>
    </row>
    <row r="377" spans="1:1" x14ac:dyDescent="0.2">
      <c r="A377" s="5"/>
    </row>
    <row r="378" spans="1:1" x14ac:dyDescent="0.2">
      <c r="A378" s="5"/>
    </row>
    <row r="379" spans="1:1" x14ac:dyDescent="0.2">
      <c r="A379" s="5"/>
    </row>
    <row r="380" spans="1:1" x14ac:dyDescent="0.2">
      <c r="A380" s="5"/>
    </row>
    <row r="381" spans="1:1" x14ac:dyDescent="0.2">
      <c r="A381" s="5"/>
    </row>
    <row r="382" spans="1:1" x14ac:dyDescent="0.2">
      <c r="A382" s="5"/>
    </row>
    <row r="383" spans="1:1" x14ac:dyDescent="0.2">
      <c r="A383" s="5"/>
    </row>
    <row r="384" spans="1:1" x14ac:dyDescent="0.2">
      <c r="A384" s="5"/>
    </row>
    <row r="385" spans="1:1" x14ac:dyDescent="0.2">
      <c r="A385" s="5"/>
    </row>
    <row r="386" spans="1:1" x14ac:dyDescent="0.2">
      <c r="A386" s="5"/>
    </row>
    <row r="387" spans="1:1" x14ac:dyDescent="0.2">
      <c r="A387" s="5"/>
    </row>
    <row r="388" spans="1:1" x14ac:dyDescent="0.2">
      <c r="A388" s="5"/>
    </row>
    <row r="389" spans="1:1" x14ac:dyDescent="0.2">
      <c r="A389" s="5"/>
    </row>
    <row r="390" spans="1:1" x14ac:dyDescent="0.2">
      <c r="A390" s="5"/>
    </row>
    <row r="391" spans="1:1" x14ac:dyDescent="0.2">
      <c r="A391" s="5"/>
    </row>
    <row r="392" spans="1:1" x14ac:dyDescent="0.2">
      <c r="A392" s="5"/>
    </row>
    <row r="393" spans="1:1" x14ac:dyDescent="0.2">
      <c r="A393" s="5"/>
    </row>
    <row r="394" spans="1:1" x14ac:dyDescent="0.2">
      <c r="A394" s="5"/>
    </row>
    <row r="395" spans="1:1" x14ac:dyDescent="0.2">
      <c r="A395" s="5"/>
    </row>
    <row r="396" spans="1:1" x14ac:dyDescent="0.2">
      <c r="A396" s="5"/>
    </row>
    <row r="397" spans="1:1" x14ac:dyDescent="0.2">
      <c r="A397" s="5"/>
    </row>
    <row r="398" spans="1:1" x14ac:dyDescent="0.2">
      <c r="A398" s="5"/>
    </row>
    <row r="399" spans="1:1" x14ac:dyDescent="0.2">
      <c r="A399" s="5"/>
    </row>
    <row r="400" spans="1:1" x14ac:dyDescent="0.2">
      <c r="A400" s="5"/>
    </row>
    <row r="401" spans="1:1" x14ac:dyDescent="0.2">
      <c r="A401" s="5"/>
    </row>
    <row r="402" spans="1:1" x14ac:dyDescent="0.2">
      <c r="A402" s="5"/>
    </row>
    <row r="403" spans="1:1" x14ac:dyDescent="0.2">
      <c r="A403" s="5"/>
    </row>
    <row r="404" spans="1:1" x14ac:dyDescent="0.2">
      <c r="A404" s="5"/>
    </row>
    <row r="405" spans="1:1" x14ac:dyDescent="0.2">
      <c r="A405" s="5"/>
    </row>
    <row r="406" spans="1:1" x14ac:dyDescent="0.2">
      <c r="A406" s="5"/>
    </row>
    <row r="407" spans="1:1" x14ac:dyDescent="0.2">
      <c r="A407" s="5"/>
    </row>
    <row r="408" spans="1:1" x14ac:dyDescent="0.2">
      <c r="A408" s="5"/>
    </row>
    <row r="409" spans="1:1" x14ac:dyDescent="0.2">
      <c r="A409" s="5"/>
    </row>
    <row r="410" spans="1:1" x14ac:dyDescent="0.2">
      <c r="A410" s="5"/>
    </row>
    <row r="411" spans="1:1" x14ac:dyDescent="0.2">
      <c r="A411" s="5"/>
    </row>
    <row r="412" spans="1:1" x14ac:dyDescent="0.2">
      <c r="A412" s="5"/>
    </row>
    <row r="413" spans="1:1" x14ac:dyDescent="0.2">
      <c r="A413" s="5"/>
    </row>
    <row r="414" spans="1:1" x14ac:dyDescent="0.2">
      <c r="A414" s="5"/>
    </row>
    <row r="415" spans="1:1" x14ac:dyDescent="0.2">
      <c r="A415" s="5"/>
    </row>
    <row r="416" spans="1:1" x14ac:dyDescent="0.2">
      <c r="A416" s="5"/>
    </row>
    <row r="417" spans="1:1" x14ac:dyDescent="0.2">
      <c r="A417" s="5"/>
    </row>
    <row r="418" spans="1:1" x14ac:dyDescent="0.2">
      <c r="A418" s="5"/>
    </row>
    <row r="419" spans="1:1" x14ac:dyDescent="0.2">
      <c r="A419" s="5"/>
    </row>
    <row r="420" spans="1:1" x14ac:dyDescent="0.2">
      <c r="A420" s="5"/>
    </row>
    <row r="421" spans="1:1" x14ac:dyDescent="0.2">
      <c r="A421" s="5"/>
    </row>
    <row r="422" spans="1:1" x14ac:dyDescent="0.2">
      <c r="A422" s="5"/>
    </row>
    <row r="423" spans="1:1" x14ac:dyDescent="0.2">
      <c r="A423" s="5"/>
    </row>
    <row r="424" spans="1:1" x14ac:dyDescent="0.2">
      <c r="A424" s="5"/>
    </row>
    <row r="425" spans="1:1" x14ac:dyDescent="0.2">
      <c r="A425" s="5"/>
    </row>
    <row r="426" spans="1:1" x14ac:dyDescent="0.2">
      <c r="A426" s="5"/>
    </row>
    <row r="427" spans="1:1" x14ac:dyDescent="0.2">
      <c r="A427" s="5"/>
    </row>
    <row r="428" spans="1:1" x14ac:dyDescent="0.2">
      <c r="A428" s="5"/>
    </row>
    <row r="429" spans="1:1" x14ac:dyDescent="0.2">
      <c r="A429" s="5"/>
    </row>
    <row r="430" spans="1:1" x14ac:dyDescent="0.2">
      <c r="A430" s="5"/>
    </row>
    <row r="431" spans="1:1" x14ac:dyDescent="0.2">
      <c r="A431" s="5"/>
    </row>
    <row r="432" spans="1:1" x14ac:dyDescent="0.2">
      <c r="A432" s="5"/>
    </row>
    <row r="433" spans="1:1" x14ac:dyDescent="0.2">
      <c r="A433" s="5"/>
    </row>
    <row r="434" spans="1:1" x14ac:dyDescent="0.2">
      <c r="A434" s="5"/>
    </row>
    <row r="435" spans="1:1" x14ac:dyDescent="0.2">
      <c r="A435" s="5"/>
    </row>
    <row r="436" spans="1:1" x14ac:dyDescent="0.2">
      <c r="A436" s="5"/>
    </row>
    <row r="437" spans="1:1" x14ac:dyDescent="0.2">
      <c r="A437" s="5"/>
    </row>
    <row r="438" spans="1:1" x14ac:dyDescent="0.2">
      <c r="A438" s="5"/>
    </row>
    <row r="439" spans="1:1" x14ac:dyDescent="0.2">
      <c r="A439" s="5"/>
    </row>
    <row r="440" spans="1:1" x14ac:dyDescent="0.2">
      <c r="A440" s="5"/>
    </row>
    <row r="441" spans="1:1" x14ac:dyDescent="0.2">
      <c r="A441" s="5"/>
    </row>
    <row r="442" spans="1:1" x14ac:dyDescent="0.2">
      <c r="A442" s="5"/>
    </row>
    <row r="443" spans="1:1" x14ac:dyDescent="0.2">
      <c r="A443" s="5"/>
    </row>
    <row r="444" spans="1:1" x14ac:dyDescent="0.2">
      <c r="A444" s="5"/>
    </row>
    <row r="445" spans="1:1" x14ac:dyDescent="0.2">
      <c r="A445" s="5"/>
    </row>
    <row r="446" spans="1:1" x14ac:dyDescent="0.2">
      <c r="A446" s="5"/>
    </row>
    <row r="447" spans="1:1" x14ac:dyDescent="0.2">
      <c r="A447" s="5"/>
    </row>
    <row r="448" spans="1:1" x14ac:dyDescent="0.2">
      <c r="A448" s="5"/>
    </row>
    <row r="449" spans="1:1" x14ac:dyDescent="0.2">
      <c r="A449" s="5"/>
    </row>
    <row r="450" spans="1:1" x14ac:dyDescent="0.2">
      <c r="A450" s="5"/>
    </row>
    <row r="451" spans="1:1" x14ac:dyDescent="0.2">
      <c r="A451" s="5"/>
    </row>
    <row r="452" spans="1:1" x14ac:dyDescent="0.2">
      <c r="A452" s="5"/>
    </row>
    <row r="453" spans="1:1" x14ac:dyDescent="0.2">
      <c r="A453" s="5"/>
    </row>
    <row r="454" spans="1:1" x14ac:dyDescent="0.2">
      <c r="A454" s="5"/>
    </row>
    <row r="455" spans="1:1" x14ac:dyDescent="0.2">
      <c r="A455" s="5"/>
    </row>
    <row r="456" spans="1:1" x14ac:dyDescent="0.2">
      <c r="A456" s="5"/>
    </row>
    <row r="457" spans="1:1" x14ac:dyDescent="0.2">
      <c r="A457" s="5"/>
    </row>
    <row r="458" spans="1:1" x14ac:dyDescent="0.2">
      <c r="A458" s="5"/>
    </row>
    <row r="459" spans="1:1" x14ac:dyDescent="0.2">
      <c r="A459" s="5"/>
    </row>
    <row r="460" spans="1:1" x14ac:dyDescent="0.2">
      <c r="A460" s="5"/>
    </row>
    <row r="461" spans="1:1" x14ac:dyDescent="0.2">
      <c r="A461" s="5"/>
    </row>
    <row r="462" spans="1:1" x14ac:dyDescent="0.2">
      <c r="A462" s="5"/>
    </row>
    <row r="463" spans="1:1" x14ac:dyDescent="0.2">
      <c r="A463" s="5"/>
    </row>
    <row r="464" spans="1:1" x14ac:dyDescent="0.2">
      <c r="A464" s="5"/>
    </row>
    <row r="465" spans="1:1" x14ac:dyDescent="0.2">
      <c r="A465" s="5"/>
    </row>
    <row r="466" spans="1:1" x14ac:dyDescent="0.2">
      <c r="A466" s="5"/>
    </row>
    <row r="467" spans="1:1" x14ac:dyDescent="0.2">
      <c r="A467" s="5"/>
    </row>
    <row r="468" spans="1:1" x14ac:dyDescent="0.2">
      <c r="A468" s="5"/>
    </row>
    <row r="469" spans="1:1" x14ac:dyDescent="0.2">
      <c r="A469" s="5"/>
    </row>
    <row r="470" spans="1:1" x14ac:dyDescent="0.2">
      <c r="A470" s="5"/>
    </row>
    <row r="471" spans="1:1" x14ac:dyDescent="0.2">
      <c r="A471" s="5"/>
    </row>
    <row r="472" spans="1:1" x14ac:dyDescent="0.2">
      <c r="A472" s="5"/>
    </row>
    <row r="473" spans="1:1" x14ac:dyDescent="0.2">
      <c r="A473" s="5"/>
    </row>
    <row r="474" spans="1:1" x14ac:dyDescent="0.2">
      <c r="A474" s="5"/>
    </row>
    <row r="475" spans="1:1" x14ac:dyDescent="0.2">
      <c r="A475" s="5"/>
    </row>
    <row r="476" spans="1:1" x14ac:dyDescent="0.2">
      <c r="A476" s="5"/>
    </row>
    <row r="477" spans="1:1" x14ac:dyDescent="0.2">
      <c r="A477" s="5"/>
    </row>
    <row r="478" spans="1:1" x14ac:dyDescent="0.2">
      <c r="A478" s="5"/>
    </row>
    <row r="479" spans="1:1" x14ac:dyDescent="0.2">
      <c r="A479" s="5"/>
    </row>
    <row r="480" spans="1:1" x14ac:dyDescent="0.2">
      <c r="A480" s="5"/>
    </row>
    <row r="481" spans="1:1" x14ac:dyDescent="0.2">
      <c r="A481" s="5"/>
    </row>
    <row r="482" spans="1:1" x14ac:dyDescent="0.2">
      <c r="A482" s="5"/>
    </row>
    <row r="483" spans="1:1" x14ac:dyDescent="0.2">
      <c r="A483" s="5"/>
    </row>
    <row r="484" spans="1:1" x14ac:dyDescent="0.2">
      <c r="A484" s="5"/>
    </row>
    <row r="485" spans="1:1" x14ac:dyDescent="0.2">
      <c r="A485" s="5"/>
    </row>
    <row r="486" spans="1:1" x14ac:dyDescent="0.2">
      <c r="A486" s="5"/>
    </row>
    <row r="487" spans="1:1" x14ac:dyDescent="0.2">
      <c r="A487" s="5"/>
    </row>
    <row r="488" spans="1:1" x14ac:dyDescent="0.2">
      <c r="A488" s="5"/>
    </row>
    <row r="489" spans="1:1" x14ac:dyDescent="0.2">
      <c r="A489" s="5"/>
    </row>
    <row r="490" spans="1:1" x14ac:dyDescent="0.2">
      <c r="A490" s="5"/>
    </row>
    <row r="491" spans="1:1" x14ac:dyDescent="0.2">
      <c r="A491" s="5"/>
    </row>
    <row r="492" spans="1:1" x14ac:dyDescent="0.2">
      <c r="A492" s="5"/>
    </row>
    <row r="493" spans="1:1" x14ac:dyDescent="0.2">
      <c r="A493" s="5"/>
    </row>
    <row r="494" spans="1:1" x14ac:dyDescent="0.2">
      <c r="A494" s="5"/>
    </row>
    <row r="495" spans="1:1" x14ac:dyDescent="0.2">
      <c r="A495" s="5"/>
    </row>
    <row r="496" spans="1:1" x14ac:dyDescent="0.2">
      <c r="A496" s="5"/>
    </row>
    <row r="497" spans="1:1" x14ac:dyDescent="0.2">
      <c r="A497" s="5"/>
    </row>
    <row r="498" spans="1:1" x14ac:dyDescent="0.2">
      <c r="A498" s="5"/>
    </row>
    <row r="499" spans="1:1" x14ac:dyDescent="0.2">
      <c r="A499" s="5"/>
    </row>
    <row r="500" spans="1:1" x14ac:dyDescent="0.2">
      <c r="A500" s="5"/>
    </row>
    <row r="501" spans="1:1" x14ac:dyDescent="0.2">
      <c r="A501" s="5"/>
    </row>
    <row r="502" spans="1:1" x14ac:dyDescent="0.2">
      <c r="A502" s="5"/>
    </row>
    <row r="503" spans="1:1" x14ac:dyDescent="0.2">
      <c r="A503" s="5"/>
    </row>
    <row r="504" spans="1:1" x14ac:dyDescent="0.2">
      <c r="A504" s="5"/>
    </row>
    <row r="505" spans="1:1" x14ac:dyDescent="0.2">
      <c r="A505" s="5"/>
    </row>
    <row r="506" spans="1:1" x14ac:dyDescent="0.2">
      <c r="A506" s="5"/>
    </row>
    <row r="507" spans="1:1" x14ac:dyDescent="0.2">
      <c r="A507" s="5"/>
    </row>
    <row r="508" spans="1:1" x14ac:dyDescent="0.2">
      <c r="A508" s="5"/>
    </row>
    <row r="509" spans="1:1" x14ac:dyDescent="0.2">
      <c r="A509" s="5"/>
    </row>
    <row r="510" spans="1:1" x14ac:dyDescent="0.2">
      <c r="A510" s="5"/>
    </row>
    <row r="511" spans="1:1" x14ac:dyDescent="0.2">
      <c r="A511" s="5"/>
    </row>
    <row r="512" spans="1:1" x14ac:dyDescent="0.2">
      <c r="A512" s="5"/>
    </row>
    <row r="513" spans="1:1" x14ac:dyDescent="0.2">
      <c r="A513" s="5"/>
    </row>
    <row r="514" spans="1:1" x14ac:dyDescent="0.2">
      <c r="A514" s="5"/>
    </row>
    <row r="515" spans="1:1" x14ac:dyDescent="0.2">
      <c r="A515" s="5"/>
    </row>
    <row r="516" spans="1:1" x14ac:dyDescent="0.2">
      <c r="A516" s="5"/>
    </row>
    <row r="517" spans="1:1" x14ac:dyDescent="0.2">
      <c r="A517" s="5"/>
    </row>
    <row r="518" spans="1:1" x14ac:dyDescent="0.2">
      <c r="A518" s="5"/>
    </row>
    <row r="519" spans="1:1" x14ac:dyDescent="0.2">
      <c r="A519" s="5"/>
    </row>
    <row r="520" spans="1:1" x14ac:dyDescent="0.2">
      <c r="A520" s="5"/>
    </row>
    <row r="521" spans="1:1" x14ac:dyDescent="0.2">
      <c r="A521" s="5"/>
    </row>
    <row r="522" spans="1:1" x14ac:dyDescent="0.2">
      <c r="A522" s="5"/>
    </row>
    <row r="523" spans="1:1" x14ac:dyDescent="0.2">
      <c r="A523" s="5"/>
    </row>
    <row r="524" spans="1:1" x14ac:dyDescent="0.2">
      <c r="A524" s="5"/>
    </row>
    <row r="525" spans="1:1" x14ac:dyDescent="0.2">
      <c r="A525" s="5"/>
    </row>
    <row r="526" spans="1:1" x14ac:dyDescent="0.2">
      <c r="A526" s="5"/>
    </row>
    <row r="527" spans="1:1" x14ac:dyDescent="0.2">
      <c r="A527" s="5"/>
    </row>
    <row r="528" spans="1:1" x14ac:dyDescent="0.2">
      <c r="A528" s="5"/>
    </row>
    <row r="529" spans="1:1" x14ac:dyDescent="0.2">
      <c r="A529" s="5"/>
    </row>
    <row r="530" spans="1:1" x14ac:dyDescent="0.2">
      <c r="A530" s="5"/>
    </row>
    <row r="531" spans="1:1" x14ac:dyDescent="0.2">
      <c r="A531" s="5"/>
    </row>
    <row r="532" spans="1:1" x14ac:dyDescent="0.2">
      <c r="A532" s="5"/>
    </row>
    <row r="533" spans="1:1" x14ac:dyDescent="0.2">
      <c r="A533" s="5"/>
    </row>
    <row r="534" spans="1:1" x14ac:dyDescent="0.2">
      <c r="A534" s="5"/>
    </row>
    <row r="535" spans="1:1" x14ac:dyDescent="0.2">
      <c r="A535" s="5"/>
    </row>
    <row r="536" spans="1:1" x14ac:dyDescent="0.2">
      <c r="A536" s="5"/>
    </row>
    <row r="537" spans="1:1" x14ac:dyDescent="0.2">
      <c r="A537" s="5"/>
    </row>
    <row r="538" spans="1:1" x14ac:dyDescent="0.2">
      <c r="A538" s="5"/>
    </row>
    <row r="539" spans="1:1" x14ac:dyDescent="0.2">
      <c r="A539" s="5"/>
    </row>
    <row r="540" spans="1:1" x14ac:dyDescent="0.2">
      <c r="A540" s="5"/>
    </row>
    <row r="541" spans="1:1" x14ac:dyDescent="0.2">
      <c r="A541" s="5"/>
    </row>
    <row r="542" spans="1:1" x14ac:dyDescent="0.2">
      <c r="A542" s="5"/>
    </row>
    <row r="543" spans="1:1" x14ac:dyDescent="0.2">
      <c r="A543" s="5"/>
    </row>
    <row r="544" spans="1:1" x14ac:dyDescent="0.2">
      <c r="A544" s="5"/>
    </row>
    <row r="545" spans="1:1" x14ac:dyDescent="0.2">
      <c r="A545" s="5"/>
    </row>
    <row r="546" spans="1:1" x14ac:dyDescent="0.2">
      <c r="A546" s="5"/>
    </row>
    <row r="547" spans="1:1" x14ac:dyDescent="0.2">
      <c r="A547" s="5"/>
    </row>
    <row r="548" spans="1:1" x14ac:dyDescent="0.2">
      <c r="A548" s="5"/>
    </row>
    <row r="549" spans="1:1" x14ac:dyDescent="0.2">
      <c r="A549" s="5"/>
    </row>
    <row r="550" spans="1:1" x14ac:dyDescent="0.2">
      <c r="A550" s="5"/>
    </row>
    <row r="551" spans="1:1" x14ac:dyDescent="0.2">
      <c r="A551" s="5"/>
    </row>
    <row r="552" spans="1:1" x14ac:dyDescent="0.2">
      <c r="A552" s="5"/>
    </row>
    <row r="553" spans="1:1" x14ac:dyDescent="0.2">
      <c r="A553" s="5"/>
    </row>
    <row r="554" spans="1:1" x14ac:dyDescent="0.2">
      <c r="A554" s="5"/>
    </row>
    <row r="555" spans="1:1" x14ac:dyDescent="0.2">
      <c r="A555" s="5"/>
    </row>
    <row r="556" spans="1:1" x14ac:dyDescent="0.2">
      <c r="A556" s="5"/>
    </row>
    <row r="557" spans="1:1" x14ac:dyDescent="0.2">
      <c r="A557" s="5"/>
    </row>
    <row r="558" spans="1:1" x14ac:dyDescent="0.2">
      <c r="A558" s="5"/>
    </row>
    <row r="559" spans="1:1" x14ac:dyDescent="0.2">
      <c r="A559" s="5"/>
    </row>
    <row r="560" spans="1:1" x14ac:dyDescent="0.2">
      <c r="A560" s="5"/>
    </row>
    <row r="561" spans="1:1" x14ac:dyDescent="0.2">
      <c r="A561" s="5"/>
    </row>
    <row r="562" spans="1:1" x14ac:dyDescent="0.2">
      <c r="A562" s="5"/>
    </row>
    <row r="563" spans="1:1" x14ac:dyDescent="0.2">
      <c r="A563" s="5"/>
    </row>
    <row r="564" spans="1:1" x14ac:dyDescent="0.2">
      <c r="A564" s="5"/>
    </row>
    <row r="565" spans="1:1" x14ac:dyDescent="0.2">
      <c r="A565" s="5"/>
    </row>
    <row r="566" spans="1:1" x14ac:dyDescent="0.2">
      <c r="A566" s="5"/>
    </row>
    <row r="567" spans="1:1" x14ac:dyDescent="0.2">
      <c r="A567" s="5"/>
    </row>
    <row r="568" spans="1:1" x14ac:dyDescent="0.2">
      <c r="A568" s="5"/>
    </row>
    <row r="569" spans="1:1" x14ac:dyDescent="0.2">
      <c r="A569" s="5"/>
    </row>
    <row r="570" spans="1:1" x14ac:dyDescent="0.2">
      <c r="A570" s="5"/>
    </row>
    <row r="571" spans="1:1" x14ac:dyDescent="0.2">
      <c r="A571" s="5"/>
    </row>
    <row r="572" spans="1:1" x14ac:dyDescent="0.2">
      <c r="A572" s="5"/>
    </row>
    <row r="573" spans="1:1" x14ac:dyDescent="0.2">
      <c r="A573" s="5"/>
    </row>
    <row r="574" spans="1:1" x14ac:dyDescent="0.2">
      <c r="A574" s="5"/>
    </row>
    <row r="575" spans="1:1" x14ac:dyDescent="0.2">
      <c r="A575" s="5"/>
    </row>
    <row r="576" spans="1:1" x14ac:dyDescent="0.2">
      <c r="A576" s="5"/>
    </row>
    <row r="577" spans="1:1" x14ac:dyDescent="0.2">
      <c r="A577" s="5"/>
    </row>
    <row r="578" spans="1:1" x14ac:dyDescent="0.2">
      <c r="A578" s="5"/>
    </row>
    <row r="579" spans="1:1" x14ac:dyDescent="0.2">
      <c r="A579" s="5"/>
    </row>
    <row r="580" spans="1:1" x14ac:dyDescent="0.2">
      <c r="A580" s="5"/>
    </row>
    <row r="581" spans="1:1" x14ac:dyDescent="0.2">
      <c r="A581" s="5"/>
    </row>
    <row r="582" spans="1:1" x14ac:dyDescent="0.2">
      <c r="A582" s="5"/>
    </row>
    <row r="583" spans="1:1" x14ac:dyDescent="0.2">
      <c r="A583" s="5"/>
    </row>
    <row r="584" spans="1:1" x14ac:dyDescent="0.2">
      <c r="A584" s="5"/>
    </row>
    <row r="585" spans="1:1" x14ac:dyDescent="0.2">
      <c r="A585" s="5"/>
    </row>
    <row r="586" spans="1:1" x14ac:dyDescent="0.2">
      <c r="A586" s="5"/>
    </row>
    <row r="587" spans="1:1" x14ac:dyDescent="0.2">
      <c r="A587" s="5"/>
    </row>
    <row r="588" spans="1:1" x14ac:dyDescent="0.2">
      <c r="A588" s="5"/>
    </row>
    <row r="589" spans="1:1" x14ac:dyDescent="0.2">
      <c r="A589" s="5"/>
    </row>
    <row r="590" spans="1:1" x14ac:dyDescent="0.2">
      <c r="A590" s="5"/>
    </row>
    <row r="591" spans="1:1" x14ac:dyDescent="0.2">
      <c r="A591" s="5"/>
    </row>
    <row r="592" spans="1:1" x14ac:dyDescent="0.2">
      <c r="A592" s="5"/>
    </row>
    <row r="593" spans="1:1" x14ac:dyDescent="0.2">
      <c r="A593" s="5"/>
    </row>
    <row r="594" spans="1:1" x14ac:dyDescent="0.2">
      <c r="A594" s="5"/>
    </row>
    <row r="595" spans="1:1" x14ac:dyDescent="0.2">
      <c r="A595" s="5"/>
    </row>
    <row r="596" spans="1:1" x14ac:dyDescent="0.2">
      <c r="A596" s="5"/>
    </row>
    <row r="597" spans="1:1" x14ac:dyDescent="0.2">
      <c r="A597" s="5"/>
    </row>
    <row r="598" spans="1:1" x14ac:dyDescent="0.2">
      <c r="A598" s="5"/>
    </row>
    <row r="599" spans="1:1" x14ac:dyDescent="0.2">
      <c r="A599" s="5"/>
    </row>
    <row r="600" spans="1:1" x14ac:dyDescent="0.2">
      <c r="A600" s="5"/>
    </row>
    <row r="601" spans="1:1" x14ac:dyDescent="0.2">
      <c r="A601" s="5"/>
    </row>
    <row r="602" spans="1:1" x14ac:dyDescent="0.2">
      <c r="A602" s="5"/>
    </row>
    <row r="603" spans="1:1" x14ac:dyDescent="0.2">
      <c r="A603" s="5"/>
    </row>
    <row r="604" spans="1:1" x14ac:dyDescent="0.2">
      <c r="A604" s="5"/>
    </row>
    <row r="605" spans="1:1" x14ac:dyDescent="0.2">
      <c r="A605" s="5"/>
    </row>
    <row r="606" spans="1:1" x14ac:dyDescent="0.2">
      <c r="A606" s="5"/>
    </row>
    <row r="607" spans="1:1" x14ac:dyDescent="0.2">
      <c r="A607" s="5"/>
    </row>
    <row r="608" spans="1:1" x14ac:dyDescent="0.2">
      <c r="A608" s="5"/>
    </row>
    <row r="609" spans="1:1" x14ac:dyDescent="0.2">
      <c r="A609" s="5"/>
    </row>
    <row r="610" spans="1:1" x14ac:dyDescent="0.2">
      <c r="A610" s="5"/>
    </row>
    <row r="611" spans="1:1" x14ac:dyDescent="0.2">
      <c r="A611" s="5"/>
    </row>
    <row r="612" spans="1:1" x14ac:dyDescent="0.2">
      <c r="A612" s="5"/>
    </row>
    <row r="613" spans="1:1" x14ac:dyDescent="0.2">
      <c r="A613" s="5"/>
    </row>
    <row r="614" spans="1:1" x14ac:dyDescent="0.2">
      <c r="A614" s="5"/>
    </row>
    <row r="615" spans="1:1" x14ac:dyDescent="0.2">
      <c r="A615" s="5"/>
    </row>
    <row r="616" spans="1:1" x14ac:dyDescent="0.2">
      <c r="A616" s="5"/>
    </row>
    <row r="617" spans="1:1" x14ac:dyDescent="0.2">
      <c r="A617" s="5"/>
    </row>
    <row r="618" spans="1:1" x14ac:dyDescent="0.2">
      <c r="A618" s="5"/>
    </row>
    <row r="619" spans="1:1" x14ac:dyDescent="0.2">
      <c r="A619" s="5"/>
    </row>
    <row r="620" spans="1:1" x14ac:dyDescent="0.2">
      <c r="A620" s="5"/>
    </row>
    <row r="621" spans="1:1" x14ac:dyDescent="0.2">
      <c r="A621" s="5"/>
    </row>
    <row r="622" spans="1:1" x14ac:dyDescent="0.2">
      <c r="A622" s="5"/>
    </row>
    <row r="623" spans="1:1" x14ac:dyDescent="0.2">
      <c r="A623" s="5"/>
    </row>
    <row r="624" spans="1:1" x14ac:dyDescent="0.2">
      <c r="A624" s="5"/>
    </row>
    <row r="625" spans="1:1" x14ac:dyDescent="0.2">
      <c r="A625" s="5"/>
    </row>
    <row r="626" spans="1:1" x14ac:dyDescent="0.2">
      <c r="A626" s="5"/>
    </row>
    <row r="627" spans="1:1" x14ac:dyDescent="0.2">
      <c r="A627" s="5"/>
    </row>
    <row r="628" spans="1:1" x14ac:dyDescent="0.2">
      <c r="A628" s="5"/>
    </row>
    <row r="629" spans="1:1" x14ac:dyDescent="0.2">
      <c r="A629" s="5"/>
    </row>
    <row r="630" spans="1:1" x14ac:dyDescent="0.2">
      <c r="A630" s="5"/>
    </row>
    <row r="631" spans="1:1" x14ac:dyDescent="0.2">
      <c r="A631" s="5"/>
    </row>
    <row r="632" spans="1:1" x14ac:dyDescent="0.2">
      <c r="A632" s="5"/>
    </row>
    <row r="633" spans="1:1" x14ac:dyDescent="0.2">
      <c r="A633" s="5"/>
    </row>
    <row r="634" spans="1:1" x14ac:dyDescent="0.2">
      <c r="A634" s="5"/>
    </row>
    <row r="635" spans="1:1" x14ac:dyDescent="0.2">
      <c r="A635" s="5"/>
    </row>
    <row r="636" spans="1:1" x14ac:dyDescent="0.2">
      <c r="A636" s="5"/>
    </row>
    <row r="637" spans="1:1" x14ac:dyDescent="0.2">
      <c r="A637" s="5"/>
    </row>
    <row r="638" spans="1:1" x14ac:dyDescent="0.2">
      <c r="A638" s="5"/>
    </row>
    <row r="639" spans="1:1" x14ac:dyDescent="0.2">
      <c r="A639" s="5"/>
    </row>
    <row r="640" spans="1:1" x14ac:dyDescent="0.2">
      <c r="A640" s="5"/>
    </row>
    <row r="641" spans="1:1" x14ac:dyDescent="0.2">
      <c r="A641" s="5"/>
    </row>
    <row r="642" spans="1:1" x14ac:dyDescent="0.2">
      <c r="A642" s="5"/>
    </row>
    <row r="643" spans="1:1" x14ac:dyDescent="0.2">
      <c r="A643" s="5"/>
    </row>
    <row r="644" spans="1:1" x14ac:dyDescent="0.2">
      <c r="A644" s="5"/>
    </row>
    <row r="645" spans="1:1" x14ac:dyDescent="0.2">
      <c r="A645" s="5"/>
    </row>
    <row r="646" spans="1:1" x14ac:dyDescent="0.2">
      <c r="A646" s="5"/>
    </row>
    <row r="647" spans="1:1" x14ac:dyDescent="0.2">
      <c r="A647" s="5"/>
    </row>
    <row r="648" spans="1:1" x14ac:dyDescent="0.2">
      <c r="A648" s="5"/>
    </row>
    <row r="649" spans="1:1" x14ac:dyDescent="0.2">
      <c r="A649" s="5"/>
    </row>
    <row r="650" spans="1:1" x14ac:dyDescent="0.2">
      <c r="A650" s="5"/>
    </row>
    <row r="651" spans="1:1" x14ac:dyDescent="0.2">
      <c r="A651" s="5"/>
    </row>
    <row r="652" spans="1:1" x14ac:dyDescent="0.2">
      <c r="A652" s="5"/>
    </row>
    <row r="653" spans="1:1" x14ac:dyDescent="0.2">
      <c r="A653" s="5"/>
    </row>
    <row r="654" spans="1:1" x14ac:dyDescent="0.2">
      <c r="A654" s="5"/>
    </row>
    <row r="655" spans="1:1" x14ac:dyDescent="0.2">
      <c r="A655" s="5"/>
    </row>
    <row r="656" spans="1:1" x14ac:dyDescent="0.2">
      <c r="A656" s="5"/>
    </row>
    <row r="657" spans="1:1" x14ac:dyDescent="0.2">
      <c r="A657" s="5"/>
    </row>
    <row r="658" spans="1:1" x14ac:dyDescent="0.2">
      <c r="A658" s="5"/>
    </row>
    <row r="659" spans="1:1" x14ac:dyDescent="0.2">
      <c r="A659" s="5"/>
    </row>
    <row r="660" spans="1:1" x14ac:dyDescent="0.2">
      <c r="A660" s="5"/>
    </row>
    <row r="661" spans="1:1" x14ac:dyDescent="0.2">
      <c r="A661" s="5"/>
    </row>
    <row r="662" spans="1:1" x14ac:dyDescent="0.2">
      <c r="A662" s="5"/>
    </row>
    <row r="663" spans="1:1" x14ac:dyDescent="0.2">
      <c r="A663" s="5"/>
    </row>
    <row r="664" spans="1:1" x14ac:dyDescent="0.2">
      <c r="A664" s="5"/>
    </row>
    <row r="665" spans="1:1" x14ac:dyDescent="0.2">
      <c r="A665" s="5"/>
    </row>
    <row r="666" spans="1:1" x14ac:dyDescent="0.2">
      <c r="A666" s="5"/>
    </row>
    <row r="667" spans="1:1" x14ac:dyDescent="0.2">
      <c r="A667" s="5"/>
    </row>
    <row r="668" spans="1:1" x14ac:dyDescent="0.2">
      <c r="A668" s="5"/>
    </row>
    <row r="669" spans="1:1" x14ac:dyDescent="0.2">
      <c r="A669" s="5"/>
    </row>
    <row r="670" spans="1:1" x14ac:dyDescent="0.2">
      <c r="A670" s="5"/>
    </row>
    <row r="671" spans="1:1" x14ac:dyDescent="0.2">
      <c r="A671" s="5"/>
    </row>
    <row r="672" spans="1:1" x14ac:dyDescent="0.2">
      <c r="A672" s="5"/>
    </row>
    <row r="673" spans="1:1" x14ac:dyDescent="0.2">
      <c r="A673" s="5"/>
    </row>
    <row r="674" spans="1:1" x14ac:dyDescent="0.2">
      <c r="A674" s="5"/>
    </row>
    <row r="675" spans="1:1" x14ac:dyDescent="0.2">
      <c r="A675" s="5"/>
    </row>
    <row r="676" spans="1:1" x14ac:dyDescent="0.2">
      <c r="A676" s="5"/>
    </row>
    <row r="677" spans="1:1" x14ac:dyDescent="0.2">
      <c r="A677" s="5"/>
    </row>
    <row r="678" spans="1:1" x14ac:dyDescent="0.2">
      <c r="A678" s="5"/>
    </row>
    <row r="679" spans="1:1" x14ac:dyDescent="0.2">
      <c r="A679" s="5"/>
    </row>
    <row r="680" spans="1:1" x14ac:dyDescent="0.2">
      <c r="A680" s="5"/>
    </row>
    <row r="681" spans="1:1" x14ac:dyDescent="0.2">
      <c r="A681" s="5"/>
    </row>
    <row r="682" spans="1:1" x14ac:dyDescent="0.2">
      <c r="A682" s="5"/>
    </row>
    <row r="683" spans="1:1" x14ac:dyDescent="0.2">
      <c r="A683" s="5"/>
    </row>
    <row r="684" spans="1:1" x14ac:dyDescent="0.2">
      <c r="A684" s="5"/>
    </row>
    <row r="685" spans="1:1" x14ac:dyDescent="0.2">
      <c r="A685" s="5"/>
    </row>
    <row r="686" spans="1:1" x14ac:dyDescent="0.2">
      <c r="A686" s="5"/>
    </row>
    <row r="687" spans="1:1" x14ac:dyDescent="0.2">
      <c r="A687" s="5"/>
    </row>
    <row r="688" spans="1:1" x14ac:dyDescent="0.2">
      <c r="A688" s="5"/>
    </row>
    <row r="689" spans="1:1" x14ac:dyDescent="0.2">
      <c r="A689" s="5"/>
    </row>
    <row r="690" spans="1:1" x14ac:dyDescent="0.2">
      <c r="A690" s="5"/>
    </row>
    <row r="691" spans="1:1" x14ac:dyDescent="0.2">
      <c r="A691" s="5"/>
    </row>
    <row r="692" spans="1:1" x14ac:dyDescent="0.2">
      <c r="A692" s="5"/>
    </row>
    <row r="693" spans="1:1" x14ac:dyDescent="0.2">
      <c r="A693" s="5"/>
    </row>
    <row r="694" spans="1:1" x14ac:dyDescent="0.2">
      <c r="A694" s="5"/>
    </row>
    <row r="695" spans="1:1" x14ac:dyDescent="0.2">
      <c r="A695" s="5"/>
    </row>
    <row r="696" spans="1:1" x14ac:dyDescent="0.2">
      <c r="A696" s="5"/>
    </row>
    <row r="697" spans="1:1" x14ac:dyDescent="0.2">
      <c r="A697" s="5"/>
    </row>
    <row r="698" spans="1:1" x14ac:dyDescent="0.2">
      <c r="A698" s="5"/>
    </row>
    <row r="699" spans="1:1" x14ac:dyDescent="0.2">
      <c r="A699" s="5"/>
    </row>
    <row r="700" spans="1:1" x14ac:dyDescent="0.2">
      <c r="A700" s="5"/>
    </row>
    <row r="701" spans="1:1" x14ac:dyDescent="0.2">
      <c r="A701" s="5"/>
    </row>
    <row r="702" spans="1:1" x14ac:dyDescent="0.2">
      <c r="A702" s="5"/>
    </row>
    <row r="703" spans="1:1" x14ac:dyDescent="0.2">
      <c r="A703" s="5"/>
    </row>
    <row r="704" spans="1:1" x14ac:dyDescent="0.2">
      <c r="A704" s="5"/>
    </row>
    <row r="705" spans="1:1" x14ac:dyDescent="0.2">
      <c r="A705" s="5"/>
    </row>
    <row r="706" spans="1:1" x14ac:dyDescent="0.2">
      <c r="A706" s="5"/>
    </row>
    <row r="707" spans="1:1" x14ac:dyDescent="0.2">
      <c r="A707" s="5"/>
    </row>
    <row r="708" spans="1:1" x14ac:dyDescent="0.2">
      <c r="A708" s="5"/>
    </row>
    <row r="709" spans="1:1" x14ac:dyDescent="0.2">
      <c r="A709" s="5"/>
    </row>
    <row r="710" spans="1:1" x14ac:dyDescent="0.2">
      <c r="A710" s="5"/>
    </row>
    <row r="711" spans="1:1" x14ac:dyDescent="0.2">
      <c r="A711" s="5"/>
    </row>
    <row r="712" spans="1:1" x14ac:dyDescent="0.2">
      <c r="A712" s="5"/>
    </row>
    <row r="713" spans="1:1" x14ac:dyDescent="0.2">
      <c r="A713" s="5"/>
    </row>
    <row r="714" spans="1:1" x14ac:dyDescent="0.2">
      <c r="A714" s="5"/>
    </row>
    <row r="715" spans="1:1" x14ac:dyDescent="0.2">
      <c r="A715" s="5"/>
    </row>
    <row r="716" spans="1:1" x14ac:dyDescent="0.2">
      <c r="A716" s="5"/>
    </row>
    <row r="717" spans="1:1" x14ac:dyDescent="0.2">
      <c r="A717" s="5"/>
    </row>
    <row r="718" spans="1:1" x14ac:dyDescent="0.2">
      <c r="A718" s="5"/>
    </row>
    <row r="719" spans="1:1" x14ac:dyDescent="0.2">
      <c r="A719" s="5"/>
    </row>
    <row r="720" spans="1:1" x14ac:dyDescent="0.2">
      <c r="A720" s="5"/>
    </row>
    <row r="721" spans="1:1" x14ac:dyDescent="0.2">
      <c r="A721" s="5"/>
    </row>
    <row r="722" spans="1:1" x14ac:dyDescent="0.2">
      <c r="A722" s="5"/>
    </row>
    <row r="723" spans="1:1" x14ac:dyDescent="0.2">
      <c r="A723" s="5"/>
    </row>
    <row r="724" spans="1:1" x14ac:dyDescent="0.2">
      <c r="A724" s="5"/>
    </row>
    <row r="725" spans="1:1" x14ac:dyDescent="0.2">
      <c r="A725" s="5"/>
    </row>
    <row r="726" spans="1:1" x14ac:dyDescent="0.2">
      <c r="A726" s="5"/>
    </row>
    <row r="727" spans="1:1" x14ac:dyDescent="0.2">
      <c r="A727" s="5"/>
    </row>
    <row r="728" spans="1:1" x14ac:dyDescent="0.2">
      <c r="A728" s="5"/>
    </row>
    <row r="729" spans="1:1" x14ac:dyDescent="0.2">
      <c r="A729" s="5"/>
    </row>
    <row r="730" spans="1:1" x14ac:dyDescent="0.2">
      <c r="A730" s="5"/>
    </row>
    <row r="731" spans="1:1" x14ac:dyDescent="0.2">
      <c r="A731" s="5"/>
    </row>
    <row r="732" spans="1:1" x14ac:dyDescent="0.2">
      <c r="A732" s="5"/>
    </row>
    <row r="733" spans="1:1" x14ac:dyDescent="0.2">
      <c r="A733" s="5"/>
    </row>
    <row r="734" spans="1:1" x14ac:dyDescent="0.2">
      <c r="A734" s="5"/>
    </row>
    <row r="735" spans="1:1" x14ac:dyDescent="0.2">
      <c r="A735" s="5"/>
    </row>
    <row r="736" spans="1:1" x14ac:dyDescent="0.2">
      <c r="A736" s="5"/>
    </row>
    <row r="737" spans="1:1" x14ac:dyDescent="0.2">
      <c r="A737" s="5"/>
    </row>
    <row r="738" spans="1:1" x14ac:dyDescent="0.2">
      <c r="A738" s="5"/>
    </row>
    <row r="739" spans="1:1" x14ac:dyDescent="0.2">
      <c r="A739" s="5"/>
    </row>
    <row r="740" spans="1:1" x14ac:dyDescent="0.2">
      <c r="A740" s="5"/>
    </row>
    <row r="741" spans="1:1" x14ac:dyDescent="0.2">
      <c r="A741" s="5"/>
    </row>
    <row r="742" spans="1:1" x14ac:dyDescent="0.2">
      <c r="A742" s="5"/>
    </row>
    <row r="743" spans="1:1" x14ac:dyDescent="0.2">
      <c r="A743" s="5"/>
    </row>
    <row r="744" spans="1:1" x14ac:dyDescent="0.2">
      <c r="A744" s="5"/>
    </row>
    <row r="745" spans="1:1" x14ac:dyDescent="0.2">
      <c r="A745" s="5"/>
    </row>
    <row r="746" spans="1:1" x14ac:dyDescent="0.2">
      <c r="A746" s="5"/>
    </row>
    <row r="747" spans="1:1" x14ac:dyDescent="0.2">
      <c r="A747" s="5"/>
    </row>
    <row r="748" spans="1:1" x14ac:dyDescent="0.2">
      <c r="A748" s="5"/>
    </row>
    <row r="749" spans="1:1" x14ac:dyDescent="0.2">
      <c r="A749" s="5"/>
    </row>
    <row r="750" spans="1:1" x14ac:dyDescent="0.2">
      <c r="A750" s="5"/>
    </row>
    <row r="751" spans="1:1" x14ac:dyDescent="0.2">
      <c r="A751" s="5"/>
    </row>
    <row r="752" spans="1:1" x14ac:dyDescent="0.2">
      <c r="A752" s="5"/>
    </row>
    <row r="753" spans="1:1" x14ac:dyDescent="0.2">
      <c r="A753" s="5"/>
    </row>
    <row r="754" spans="1:1" x14ac:dyDescent="0.2">
      <c r="A754" s="5"/>
    </row>
    <row r="755" spans="1:1" x14ac:dyDescent="0.2">
      <c r="A755" s="5"/>
    </row>
    <row r="756" spans="1:1" x14ac:dyDescent="0.2">
      <c r="A756" s="5"/>
    </row>
    <row r="757" spans="1:1" x14ac:dyDescent="0.2">
      <c r="A757" s="5"/>
    </row>
    <row r="758" spans="1:1" x14ac:dyDescent="0.2">
      <c r="A758" s="5"/>
    </row>
    <row r="759" spans="1:1" x14ac:dyDescent="0.2">
      <c r="A759" s="5"/>
    </row>
    <row r="760" spans="1:1" x14ac:dyDescent="0.2">
      <c r="A760" s="5"/>
    </row>
    <row r="761" spans="1:1" x14ac:dyDescent="0.2">
      <c r="A761" s="5"/>
    </row>
    <row r="762" spans="1:1" x14ac:dyDescent="0.2">
      <c r="A762" s="5"/>
    </row>
    <row r="763" spans="1:1" x14ac:dyDescent="0.2">
      <c r="A763" s="5"/>
    </row>
    <row r="764" spans="1:1" x14ac:dyDescent="0.2">
      <c r="A764" s="5"/>
    </row>
    <row r="765" spans="1:1" x14ac:dyDescent="0.2">
      <c r="A765" s="5"/>
    </row>
    <row r="766" spans="1:1" x14ac:dyDescent="0.2">
      <c r="A766" s="5"/>
    </row>
    <row r="767" spans="1:1" x14ac:dyDescent="0.2">
      <c r="A767" s="5"/>
    </row>
    <row r="768" spans="1:1" x14ac:dyDescent="0.2">
      <c r="A768" s="5"/>
    </row>
    <row r="769" spans="1:1" x14ac:dyDescent="0.2">
      <c r="A769" s="5"/>
    </row>
    <row r="770" spans="1:1" x14ac:dyDescent="0.2">
      <c r="A770" s="5"/>
    </row>
    <row r="771" spans="1:1" x14ac:dyDescent="0.2">
      <c r="A771" s="5"/>
    </row>
    <row r="772" spans="1:1" x14ac:dyDescent="0.2">
      <c r="A772" s="5"/>
    </row>
    <row r="773" spans="1:1" x14ac:dyDescent="0.2">
      <c r="A773" s="5"/>
    </row>
    <row r="774" spans="1:1" x14ac:dyDescent="0.2">
      <c r="A774" s="5"/>
    </row>
    <row r="775" spans="1:1" x14ac:dyDescent="0.2">
      <c r="A775" s="5"/>
    </row>
    <row r="776" spans="1:1" x14ac:dyDescent="0.2">
      <c r="A776" s="5"/>
    </row>
    <row r="777" spans="1:1" x14ac:dyDescent="0.2">
      <c r="A777" s="5"/>
    </row>
    <row r="778" spans="1:1" x14ac:dyDescent="0.2">
      <c r="A778" s="5"/>
    </row>
    <row r="779" spans="1:1" x14ac:dyDescent="0.2">
      <c r="A779" s="5"/>
    </row>
    <row r="780" spans="1:1" x14ac:dyDescent="0.2">
      <c r="A780" s="5"/>
    </row>
    <row r="781" spans="1:1" x14ac:dyDescent="0.2">
      <c r="A781" s="5"/>
    </row>
    <row r="782" spans="1:1" x14ac:dyDescent="0.2">
      <c r="A782" s="5"/>
    </row>
    <row r="783" spans="1:1" x14ac:dyDescent="0.2">
      <c r="A783" s="5"/>
    </row>
    <row r="784" spans="1:1" x14ac:dyDescent="0.2">
      <c r="A784" s="5"/>
    </row>
    <row r="785" spans="1:1" x14ac:dyDescent="0.2">
      <c r="A785" s="5"/>
    </row>
    <row r="786" spans="1:1" x14ac:dyDescent="0.2">
      <c r="A786" s="5"/>
    </row>
    <row r="787" spans="1:1" x14ac:dyDescent="0.2">
      <c r="A787" s="5"/>
    </row>
    <row r="788" spans="1:1" x14ac:dyDescent="0.2">
      <c r="A788" s="5"/>
    </row>
    <row r="789" spans="1:1" x14ac:dyDescent="0.2">
      <c r="A789" s="5"/>
    </row>
    <row r="790" spans="1:1" x14ac:dyDescent="0.2">
      <c r="A790" s="5"/>
    </row>
    <row r="791" spans="1:1" x14ac:dyDescent="0.2">
      <c r="A791" s="5"/>
    </row>
    <row r="792" spans="1:1" x14ac:dyDescent="0.2">
      <c r="A792" s="5"/>
    </row>
    <row r="793" spans="1:1" x14ac:dyDescent="0.2">
      <c r="A793" s="5"/>
    </row>
    <row r="794" spans="1:1" x14ac:dyDescent="0.2">
      <c r="A794" s="5"/>
    </row>
    <row r="795" spans="1:1" x14ac:dyDescent="0.2">
      <c r="A795" s="5"/>
    </row>
    <row r="796" spans="1:1" x14ac:dyDescent="0.2">
      <c r="A796" s="5"/>
    </row>
    <row r="797" spans="1:1" x14ac:dyDescent="0.2">
      <c r="A797" s="5"/>
    </row>
    <row r="798" spans="1:1" x14ac:dyDescent="0.2">
      <c r="A798" s="5"/>
    </row>
    <row r="799" spans="1:1" x14ac:dyDescent="0.2">
      <c r="A799" s="5"/>
    </row>
    <row r="800" spans="1:1" x14ac:dyDescent="0.2">
      <c r="A800" s="5"/>
    </row>
    <row r="801" spans="1:1" x14ac:dyDescent="0.2">
      <c r="A801" s="5"/>
    </row>
    <row r="802" spans="1:1" x14ac:dyDescent="0.2">
      <c r="A802" s="5"/>
    </row>
    <row r="803" spans="1:1" x14ac:dyDescent="0.2">
      <c r="A803" s="5"/>
    </row>
    <row r="804" spans="1:1" x14ac:dyDescent="0.2">
      <c r="A804" s="5"/>
    </row>
    <row r="805" spans="1:1" x14ac:dyDescent="0.2">
      <c r="A805" s="5"/>
    </row>
    <row r="806" spans="1:1" x14ac:dyDescent="0.2">
      <c r="A806" s="5"/>
    </row>
    <row r="807" spans="1:1" x14ac:dyDescent="0.2">
      <c r="A807" s="5"/>
    </row>
    <row r="808" spans="1:1" x14ac:dyDescent="0.2">
      <c r="A808" s="5"/>
    </row>
    <row r="809" spans="1:1" x14ac:dyDescent="0.2">
      <c r="A809" s="5"/>
    </row>
    <row r="810" spans="1:1" x14ac:dyDescent="0.2">
      <c r="A810" s="5"/>
    </row>
    <row r="811" spans="1:1" x14ac:dyDescent="0.2">
      <c r="A811" s="5"/>
    </row>
    <row r="812" spans="1:1" x14ac:dyDescent="0.2">
      <c r="A812" s="5"/>
    </row>
    <row r="813" spans="1:1" x14ac:dyDescent="0.2">
      <c r="A813" s="5"/>
    </row>
    <row r="814" spans="1:1" x14ac:dyDescent="0.2">
      <c r="A814" s="5"/>
    </row>
    <row r="815" spans="1:1" x14ac:dyDescent="0.2">
      <c r="A815" s="5"/>
    </row>
    <row r="816" spans="1:1" x14ac:dyDescent="0.2">
      <c r="A816" s="5"/>
    </row>
    <row r="817" spans="1:1" x14ac:dyDescent="0.2">
      <c r="A817" s="5"/>
    </row>
    <row r="818" spans="1:1" x14ac:dyDescent="0.2">
      <c r="A818" s="5"/>
    </row>
    <row r="819" spans="1:1" x14ac:dyDescent="0.2">
      <c r="A819" s="5"/>
    </row>
    <row r="820" spans="1:1" x14ac:dyDescent="0.2">
      <c r="A820" s="5"/>
    </row>
    <row r="821" spans="1:1" x14ac:dyDescent="0.2">
      <c r="A821" s="5"/>
    </row>
    <row r="822" spans="1:1" x14ac:dyDescent="0.2">
      <c r="A822" s="5"/>
    </row>
    <row r="823" spans="1:1" x14ac:dyDescent="0.2">
      <c r="A823" s="5"/>
    </row>
    <row r="824" spans="1:1" x14ac:dyDescent="0.2">
      <c r="A824" s="5"/>
    </row>
    <row r="825" spans="1:1" x14ac:dyDescent="0.2">
      <c r="A825" s="5"/>
    </row>
    <row r="826" spans="1:1" x14ac:dyDescent="0.2">
      <c r="A826" s="5"/>
    </row>
    <row r="827" spans="1:1" x14ac:dyDescent="0.2">
      <c r="A827" s="5"/>
    </row>
    <row r="828" spans="1:1" x14ac:dyDescent="0.2">
      <c r="A828" s="5"/>
    </row>
    <row r="829" spans="1:1" x14ac:dyDescent="0.2">
      <c r="A829" s="5"/>
    </row>
    <row r="830" spans="1:1" x14ac:dyDescent="0.2">
      <c r="A830" s="5"/>
    </row>
    <row r="831" spans="1:1" x14ac:dyDescent="0.2">
      <c r="A831" s="5"/>
    </row>
    <row r="832" spans="1:1" x14ac:dyDescent="0.2">
      <c r="A832" s="5"/>
    </row>
    <row r="833" spans="1:1" x14ac:dyDescent="0.2">
      <c r="A833" s="5"/>
    </row>
    <row r="834" spans="1:1" x14ac:dyDescent="0.2">
      <c r="A834" s="5"/>
    </row>
    <row r="835" spans="1:1" x14ac:dyDescent="0.2">
      <c r="A835" s="5"/>
    </row>
    <row r="836" spans="1:1" x14ac:dyDescent="0.2">
      <c r="A836" s="5"/>
    </row>
    <row r="837" spans="1:1" x14ac:dyDescent="0.2">
      <c r="A837" s="5"/>
    </row>
    <row r="838" spans="1:1" x14ac:dyDescent="0.2">
      <c r="A838" s="5"/>
    </row>
  </sheetData>
  <phoneticPr fontId="0" type="noConversion"/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59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4" sqref="A4"/>
    </sheetView>
  </sheetViews>
  <sheetFormatPr defaultRowHeight="12.75" x14ac:dyDescent="0.2"/>
  <cols>
    <col min="3" max="3" width="14.42578125" bestFit="1" customWidth="1"/>
    <col min="4" max="4" width="7.5703125" bestFit="1" customWidth="1"/>
  </cols>
  <sheetData>
    <row r="1" spans="1:4" x14ac:dyDescent="0.2">
      <c r="A1" s="100" t="s">
        <v>85</v>
      </c>
      <c r="B1" s="100"/>
      <c r="C1" s="100" t="s">
        <v>86</v>
      </c>
      <c r="D1" s="100" t="s">
        <v>87</v>
      </c>
    </row>
    <row r="2" spans="1:4" x14ac:dyDescent="0.2">
      <c r="A2" t="s">
        <v>88</v>
      </c>
      <c r="C2" s="101">
        <f>53*200</f>
        <v>10600</v>
      </c>
      <c r="D2" t="s">
        <v>89</v>
      </c>
    </row>
    <row r="3" spans="1:4" x14ac:dyDescent="0.2">
      <c r="A3" t="s">
        <v>90</v>
      </c>
      <c r="C3" s="101">
        <f>50*45</f>
        <v>2250</v>
      </c>
      <c r="D3" t="s">
        <v>91</v>
      </c>
    </row>
    <row r="4" spans="1:4" x14ac:dyDescent="0.2">
      <c r="A4" t="s">
        <v>92</v>
      </c>
      <c r="C4" s="101">
        <f>40*50</f>
        <v>2000</v>
      </c>
      <c r="D4" t="s">
        <v>93</v>
      </c>
    </row>
    <row r="5" spans="1:4" x14ac:dyDescent="0.2">
      <c r="A5" t="s">
        <v>94</v>
      </c>
      <c r="C5" s="101">
        <f>SUM(C2:C4)</f>
        <v>14850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5" sqref="A5"/>
    </sheetView>
  </sheetViews>
  <sheetFormatPr defaultRowHeight="12.75" x14ac:dyDescent="0.2"/>
  <cols>
    <col min="1" max="1" width="27.42578125" bestFit="1" customWidth="1"/>
    <col min="2" max="2" width="14.42578125" bestFit="1" customWidth="1"/>
  </cols>
  <sheetData>
    <row r="1" spans="1:3" x14ac:dyDescent="0.2">
      <c r="A1" s="100" t="s">
        <v>95</v>
      </c>
      <c r="B1" s="100" t="s">
        <v>86</v>
      </c>
      <c r="C1" s="100" t="s">
        <v>87</v>
      </c>
    </row>
    <row r="2" spans="1:3" x14ac:dyDescent="0.2">
      <c r="A2" t="s">
        <v>96</v>
      </c>
      <c r="B2" s="101">
        <f>0.05*'Teekkaritalo, PTS'!G37</f>
        <v>8219.5</v>
      </c>
      <c r="C2" s="105" t="s">
        <v>97</v>
      </c>
    </row>
    <row r="3" spans="1:3" x14ac:dyDescent="0.2">
      <c r="A3" t="s">
        <v>98</v>
      </c>
      <c r="B3" s="101">
        <f>4*8*45*4.5</f>
        <v>6480</v>
      </c>
      <c r="C3" t="s">
        <v>99</v>
      </c>
    </row>
    <row r="4" spans="1:3" x14ac:dyDescent="0.2">
      <c r="A4" t="s">
        <v>100</v>
      </c>
      <c r="B4" s="101">
        <v>1500</v>
      </c>
    </row>
    <row r="5" spans="1:3" x14ac:dyDescent="0.2">
      <c r="A5" t="s">
        <v>101</v>
      </c>
      <c r="B5" s="101">
        <f>SUM(B2:B4)</f>
        <v>16199.5</v>
      </c>
    </row>
    <row r="6" spans="1:3" x14ac:dyDescent="0.2">
      <c r="B6" s="101"/>
    </row>
    <row r="7" spans="1:3" x14ac:dyDescent="0.2">
      <c r="A7" t="s">
        <v>102</v>
      </c>
      <c r="B7" s="101">
        <v>500</v>
      </c>
      <c r="C7" t="s">
        <v>103</v>
      </c>
    </row>
    <row r="8" spans="1:3" x14ac:dyDescent="0.2">
      <c r="A8" t="s">
        <v>104</v>
      </c>
      <c r="B8" s="101">
        <f>SUM(B7:B7)</f>
        <v>500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D11" sqref="D11"/>
    </sheetView>
  </sheetViews>
  <sheetFormatPr defaultRowHeight="12.75" x14ac:dyDescent="0.2"/>
  <cols>
    <col min="1" max="1" width="30.85546875" bestFit="1" customWidth="1"/>
    <col min="2" max="2" width="5.7109375" customWidth="1"/>
    <col min="3" max="3" width="13.7109375" hidden="1" customWidth="1"/>
    <col min="4" max="4" width="11" bestFit="1" customWidth="1"/>
    <col min="6" max="6" width="11.7109375" bestFit="1" customWidth="1"/>
  </cols>
  <sheetData>
    <row r="1" spans="1:6" x14ac:dyDescent="0.2">
      <c r="A1" s="100" t="s">
        <v>105</v>
      </c>
      <c r="F1" s="106">
        <v>42305</v>
      </c>
    </row>
    <row r="3" spans="1:6" x14ac:dyDescent="0.2">
      <c r="A3" t="s">
        <v>106</v>
      </c>
      <c r="D3" s="101">
        <f>'Teekkaritalo, PTS'!G41</f>
        <v>180829</v>
      </c>
    </row>
    <row r="4" spans="1:6" x14ac:dyDescent="0.2">
      <c r="A4" t="s">
        <v>107</v>
      </c>
      <c r="D4" s="101">
        <f>Suunnittelukustannukset!C5</f>
        <v>14850</v>
      </c>
    </row>
    <row r="5" spans="1:6" x14ac:dyDescent="0.2">
      <c r="A5" t="s">
        <v>108</v>
      </c>
      <c r="D5" s="101">
        <f>Rakennuttamiskustannukset!B5</f>
        <v>16199.5</v>
      </c>
    </row>
    <row r="6" spans="1:6" x14ac:dyDescent="0.2">
      <c r="A6" t="s">
        <v>94</v>
      </c>
      <c r="D6" s="101">
        <f>SUM(D3:D5)</f>
        <v>211878.5</v>
      </c>
    </row>
    <row r="7" spans="1:6" x14ac:dyDescent="0.2">
      <c r="D7" s="101"/>
    </row>
    <row r="8" spans="1:6" x14ac:dyDescent="0.2">
      <c r="A8" s="105" t="s">
        <v>109</v>
      </c>
      <c r="D8" s="101">
        <f>'Teekkaritalo, PTS'!G42</f>
        <v>22268.399999999998</v>
      </c>
    </row>
    <row r="9" spans="1:6" x14ac:dyDescent="0.2">
      <c r="A9" s="105" t="s">
        <v>110</v>
      </c>
      <c r="D9" s="101">
        <f>SUM(D4:D5)*0.24</f>
        <v>7451.88</v>
      </c>
    </row>
    <row r="10" spans="1:6" x14ac:dyDescent="0.2">
      <c r="A10" s="102" t="s">
        <v>102</v>
      </c>
      <c r="B10" s="102"/>
      <c r="C10" s="102"/>
      <c r="D10" s="103">
        <f>Rakennuttamiskustannukset!B7</f>
        <v>500</v>
      </c>
    </row>
    <row r="11" spans="1:6" x14ac:dyDescent="0.2">
      <c r="A11" s="100" t="s">
        <v>111</v>
      </c>
      <c r="B11" s="100"/>
      <c r="C11" s="100"/>
      <c r="D11" s="104">
        <f>SUM(D6:D10)</f>
        <v>242098.78</v>
      </c>
    </row>
    <row r="14" spans="1:6" x14ac:dyDescent="0.2">
      <c r="A14" s="100"/>
      <c r="F14" s="106"/>
    </row>
    <row r="16" spans="1:6" x14ac:dyDescent="0.2">
      <c r="D16" s="101"/>
    </row>
    <row r="17" spans="1:4" x14ac:dyDescent="0.2">
      <c r="D17" s="101"/>
    </row>
    <row r="18" spans="1:4" x14ac:dyDescent="0.2">
      <c r="D18" s="101"/>
    </row>
    <row r="19" spans="1:4" x14ac:dyDescent="0.2">
      <c r="D19" s="101"/>
    </row>
    <row r="20" spans="1:4" x14ac:dyDescent="0.2">
      <c r="A20" s="105"/>
      <c r="D20" s="101"/>
    </row>
    <row r="21" spans="1:4" s="5" customFormat="1" x14ac:dyDescent="0.2">
      <c r="D21" s="144"/>
    </row>
    <row r="22" spans="1:4" x14ac:dyDescent="0.2">
      <c r="A22" s="100"/>
      <c r="B22" s="100"/>
      <c r="C22" s="100"/>
      <c r="D22" s="10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Teekkaritalo, PTS</vt:lpstr>
      <vt:lpstr>Suunnittelukustannukset</vt:lpstr>
      <vt:lpstr>Rakennuttamiskustannukset</vt:lpstr>
      <vt:lpstr>Yhteensä</vt:lpstr>
      <vt:lpstr>'Teekkaritalo, PTS'!Print_Area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Alatulkkila Jaakko</dc:creator>
  <cp:keywords/>
  <dc:description/>
  <cp:lastModifiedBy>Vesa Lind</cp:lastModifiedBy>
  <cp:revision/>
  <dcterms:created xsi:type="dcterms:W3CDTF">1996-10-28T15:48:15Z</dcterms:created>
  <dcterms:modified xsi:type="dcterms:W3CDTF">2017-05-03T21:48:13Z</dcterms:modified>
  <cp:category/>
  <cp:contentStatus/>
</cp:coreProperties>
</file>