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4.xml" ContentType="application/vnd.openxmlformats-officedocument.spreadsheetml.comments+xml"/>
  <Override PartName="/xl/_rels/workbook.xml.rels" ContentType="application/vnd.openxmlformats-package.relationships+xml"/>
  <Override PartName="/xl/media/image2.jpeg" ContentType="image/jpeg"/>
  <Override PartName="/xl/media/image1.jpeg" ContentType="image/jpeg"/>
  <Override PartName="/xl/comments2.xml" ContentType="application/vnd.openxmlformats-officedocument.spreadsheetml.comments+xml"/>
  <Override PartName="/xl/drawings/vmlDrawing3.vml" ContentType="application/vnd.openxmlformats-officedocument.vmlDrawing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2.xml" ContentType="application/vnd.openxmlformats-officedocument.drawing+xml"/>
  <Override PartName="/xl/drawings/vmlDrawing2.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3" firstSheet="0" activeTab="0"/>
  </bookViews>
  <sheets>
    <sheet name="raakadataTDK" sheetId="1" state="visible" r:id="rId2"/>
    <sheet name="OEI-KYK" sheetId="2" state="hidden" r:id="rId3"/>
    <sheet name="3 v ka" sheetId="3" state="visible" r:id="rId4"/>
    <sheet name="alakohtaiset htvt" sheetId="4" state="hidden" r:id="rId5"/>
    <sheet name="vertailu" sheetId="5" state="hidden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/>
  </authors>
  <commentList>
    <comment ref="G1" authorId="0">
      <text>
        <r>
          <rPr>
            <b val="true"/>
            <sz val="9"/>
            <color rgb="FF000000"/>
            <rFont val="Tahoma"/>
            <family val="2"/>
            <charset val="1"/>
          </rPr>
          <t xml:space="preserve">Pertti Tikkanen:
</t>
        </r>
        <r>
          <rPr>
            <sz val="9"/>
            <color rgb="FF000000"/>
            <rFont val="Tahoma"/>
            <family val="2"/>
            <charset val="1"/>
          </rPr>
          <t xml:space="preserve">suoraan 3 v keskiarvo taulukosta "SIS  HuTK. . . Tuplat poistettu"</t>
        </r>
      </text>
    </comment>
    <comment ref="G2" authorId="0">
      <text>
        <r>
          <rPr>
            <b val="true"/>
            <sz val="9"/>
            <color rgb="FF000000"/>
            <rFont val="Tahoma"/>
            <family val="2"/>
            <charset val="1"/>
          </rPr>
          <t xml:space="preserve">Pertti Tikkanen:
</t>
        </r>
        <r>
          <rPr>
            <sz val="9"/>
            <color rgb="FF000000"/>
            <rFont val="Tahoma"/>
            <family val="2"/>
            <charset val="1"/>
          </rPr>
          <t xml:space="preserve">Lisästty 50 % Usoskinin jutut, joissa ei muita AVARUUSILMASTOn tekijöitä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/>
  </authors>
  <commentList>
    <comment ref="E1" authorId="0">
      <text>
        <r>
          <rPr>
            <b val="true"/>
            <sz val="9"/>
            <color rgb="FF000000"/>
            <rFont val="Tahoma"/>
            <family val="2"/>
            <charset val="1"/>
          </rPr>
          <t xml:space="preserve">Pertti Tikkanen:
</t>
        </r>
        <r>
          <rPr>
            <sz val="9"/>
            <color rgb="FF000000"/>
            <rFont val="Tahoma"/>
            <family val="2"/>
            <charset val="1"/>
          </rPr>
          <t xml:space="preserve">SISU-indikaattorit
suoritetut
kaikki opintotasot
ei hyväksilukuja (vain aktiiviopintoja)
Iiikka muuttaa SISUn Indikaattorit-raporttia --&gt; vain perustutkinto-opintopisteet</t>
        </r>
      </text>
    </comment>
    <comment ref="H1" authorId="0">
      <text>
        <r>
          <rPr>
            <b val="true"/>
            <sz val="9"/>
            <color rgb="FF000000"/>
            <rFont val="Tahoma"/>
            <family val="2"/>
            <charset val="1"/>
          </rPr>
          <t xml:space="preserve">Pertti Tikkanen:
</t>
        </r>
        <r>
          <rPr>
            <sz val="9"/>
            <color rgb="FF000000"/>
            <rFont val="Tahoma"/>
            <family val="2"/>
            <charset val="1"/>
          </rPr>
          <t xml:space="preserve">SISU: 
vain perustutkintotaso
31.12. läsnaolleet, joilla ed. lukuvuonna &gt; 55 op suor tai korvattuja edellisen täyden lukuvuoden ajalta; poislukien tarkasteluvuonna kirjoille tilleet = yliopiston uudet
Lähinnä OKM:n 55 op suor määrän määrittelyä</t>
        </r>
      </text>
    </comment>
    <comment ref="I1" authorId="0">
      <text>
        <r>
          <rPr>
            <b val="true"/>
            <sz val="9"/>
            <color rgb="FF000000"/>
            <rFont val="Tahoma"/>
            <family val="2"/>
            <charset val="1"/>
          </rPr>
          <t xml:space="preserve">Pertti Tikkanen:
</t>
        </r>
        <r>
          <rPr>
            <sz val="9"/>
            <color rgb="FF000000"/>
            <rFont val="Tahoma"/>
            <family val="2"/>
            <charset val="1"/>
          </rPr>
          <t xml:space="preserve">punaisella Vipusesta koulutusalan mukaisesti</t>
        </r>
      </text>
    </comment>
    <comment ref="K1" authorId="0">
      <text>
        <r>
          <rPr>
            <b val="true"/>
            <sz val="9"/>
            <color rgb="FF000000"/>
            <rFont val="Tahoma"/>
            <family val="2"/>
            <charset val="1"/>
          </rPr>
          <t xml:space="preserve">Pertti Tikkanen:
</t>
        </r>
        <r>
          <rPr>
            <sz val="9"/>
            <color rgb="FF000000"/>
            <rFont val="Tahoma"/>
            <family val="2"/>
            <charset val="1"/>
          </rPr>
          <t xml:space="preserve">Vipusessa 2014 summa = 806
Käytetty omia (summa saapuneet + lähteneet)</t>
        </r>
      </text>
    </comment>
    <comment ref="N1" authorId="0">
      <text>
        <r>
          <rPr>
            <b val="true"/>
            <sz val="9"/>
            <color rgb="FF000000"/>
            <rFont val="Tahoma"/>
            <family val="2"/>
            <charset val="1"/>
          </rPr>
          <t xml:space="preserve">Pertti Tikkanen:
</t>
        </r>
        <r>
          <rPr>
            <sz val="9"/>
            <color rgb="FF000000"/>
            <rFont val="Tahoma"/>
            <family val="2"/>
            <charset val="1"/>
          </rPr>
          <t xml:space="preserve">HANNU:
SISU &amp; aikasempi poikkea jooiltain osin , monissa kuitenkin sama
Onko 2014 geofysiikka millä tavalla huomioitu?
Laskua selä LuTK että KaTK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/>
  </authors>
  <commentList>
    <comment ref="E6" authorId="0">
      <text>
        <r>
          <rPr>
            <b val="true"/>
            <sz val="9"/>
            <color rgb="FF000000"/>
            <rFont val="Tahoma"/>
            <family val="2"/>
            <charset val="1"/>
          </rPr>
          <t xml:space="preserve">Pertti Tikkanen:
</t>
        </r>
        <r>
          <rPr>
            <sz val="9"/>
            <color rgb="FF000000"/>
            <rFont val="Tahoma"/>
            <family val="2"/>
            <charset val="1"/>
          </rPr>
          <t xml:space="preserve">Näitä ei enää saa irti!
Jaoin BMTK:n koko htv:n 2012-2013 osuuksin</t>
        </r>
      </text>
    </comment>
    <comment ref="E9" authorId="0">
      <text>
        <r>
          <rPr>
            <b val="true"/>
            <sz val="9"/>
            <color rgb="FF000000"/>
            <rFont val="Tahoma"/>
            <family val="2"/>
            <charset val="1"/>
          </rPr>
          <t xml:space="preserve">Pertti Tikkanen:
</t>
        </r>
        <r>
          <rPr>
            <sz val="9"/>
            <color rgb="FF000000"/>
            <rFont val="Tahoma"/>
            <family val="2"/>
            <charset val="1"/>
          </rPr>
          <t xml:space="preserve">Tekniikan matematiikan (="jaos") htv:t lisätty LuTKiin luonnontieteeliseen alaan kuuluvina</t>
        </r>
      </text>
    </comment>
  </commentList>
</comments>
</file>

<file path=xl/sharedStrings.xml><?xml version="1.0" encoding="utf-8"?>
<sst xmlns="http://schemas.openxmlformats.org/spreadsheetml/2006/main" count="112" uniqueCount="71">
  <si>
    <t xml:space="preserve">Pohjaluvut</t>
  </si>
  <si>
    <t xml:space="preserve">Alias</t>
  </si>
  <si>
    <t xml:space="preserve">Tutkimus</t>
  </si>
  <si>
    <t xml:space="preserve">tohtoritutkintojen määrä</t>
  </si>
  <si>
    <t xml:space="preserve">muu tutkimusrahoitus 1000 €(SA, TEKES, kotim. ja ulkom. yritysrahoitus)</t>
  </si>
  <si>
    <t xml:space="preserve">julkaisut = jufopisteet</t>
  </si>
  <si>
    <t xml:space="preserve">kv tutkimusrahoitus, 1000 €</t>
  </si>
  <si>
    <t xml:space="preserve">ulkomaalainen opetus- ja tutkimushenkilöstö</t>
  </si>
  <si>
    <t xml:space="preserve">Avaruusilmasto</t>
  </si>
  <si>
    <t xml:space="preserve">AVARUUS</t>
  </si>
  <si>
    <t xml:space="preserve">Ekologia ja genetiikka </t>
  </si>
  <si>
    <t xml:space="preserve">BIOLOGIA</t>
  </si>
  <si>
    <t xml:space="preserve">Ionisfäärifysiikka</t>
  </si>
  <si>
    <t xml:space="preserve">IONOSFYS</t>
  </si>
  <si>
    <t xml:space="preserve">Maantiede</t>
  </si>
  <si>
    <t xml:space="preserve">MAANT</t>
  </si>
  <si>
    <t xml:space="preserve">Matemaattiset tieteet</t>
  </si>
  <si>
    <t xml:space="preserve">MATEMAT</t>
  </si>
  <si>
    <t xml:space="preserve">NANOMO</t>
  </si>
  <si>
    <t xml:space="preserve">NMR Spectroskopia</t>
  </si>
  <si>
    <t xml:space="preserve">NMR SPECTR</t>
  </si>
  <si>
    <t xml:space="preserve">Tähtitiede</t>
  </si>
  <si>
    <t xml:space="preserve">TÄHTITIEDE</t>
  </si>
  <si>
    <t xml:space="preserve">YHTEENSÄ</t>
  </si>
  <si>
    <t xml:space="preserve">ESITYS: 2016 tohtori Matti Aula TTK/Prosessimetallurgia, 30 % NANOMOlle</t>
  </si>
  <si>
    <t xml:space="preserve">ei vielä huomioitu</t>
  </si>
  <si>
    <t xml:space="preserve">2.10.2016 korjattu vuoden 2015 muuta tutkimusrahoitusta 32051 euroa Avaruusilmastolta Ionisfäärifysiikkaan</t>
  </si>
  <si>
    <t xml:space="preserve">5.10.2016 korjattu vuoden 2015 Ulkomaalainen tutkimushenkilöstö -mittarista 1 henkilö Ionisfäärifysiikalta Tähtitieteeseen</t>
  </si>
  <si>
    <t xml:space="preserve">7.9.2017 Maarit tarkastanut datan. NANOMO:lta puuttuvasta väitöskirjan osasta huomautettu (0.3) Pertti Tikkaselle. Lisäksi kysytty, ovatko Sillanpään julkaisut (vuodet 2015 ja 2016) Matemaattisen tieteen yksiköllä vai Ekologia&amp;genetiikalla.</t>
  </si>
  <si>
    <t xml:space="preserve">Koulutus</t>
  </si>
  <si>
    <t xml:space="preserve">ylemmät</t>
  </si>
  <si>
    <t xml:space="preserve">tiedekunnassa suoritetut opintopisteet</t>
  </si>
  <si>
    <t xml:space="preserve">alemmat</t>
  </si>
  <si>
    <t xml:space="preserve">työlliset, 2010-2012</t>
  </si>
  <si>
    <t xml:space="preserve">55 op suorittaneiden op:t tuottajan mukaan</t>
  </si>
  <si>
    <t xml:space="preserve">avoimessa, erillisissä opinnoissa ja erillisissä opettajan pedag. opinnoissa suoritetut opintopisteet</t>
  </si>
  <si>
    <t xml:space="preserve">ulkomaalaisten suorittamat ylemmät korkeakoulututk.</t>
  </si>
  <si>
    <t xml:space="preserve">kv-vaihto, yli 3 kk</t>
  </si>
  <si>
    <t xml:space="preserve">muut tieteelliset julkaisut</t>
  </si>
  <si>
    <t xml:space="preserve">kv-referee-julkaisut</t>
  </si>
  <si>
    <t xml:space="preserve">ulkomaalaisten suorittamat tohtoritutkinnot</t>
  </si>
  <si>
    <t xml:space="preserve">KYK</t>
  </si>
  <si>
    <t xml:space="preserve">OEI</t>
  </si>
  <si>
    <t xml:space="preserve">Tutkimusyksiköiden 3 vuoden keskiarvot (Raakadatamittarit)</t>
  </si>
  <si>
    <t xml:space="preserve">Ekologia ja genetiikka</t>
  </si>
  <si>
    <t xml:space="preserve">Opetus- ja tutkimushenkilöstön htv:t</t>
  </si>
  <si>
    <t xml:space="preserve">3 v ka</t>
  </si>
  <si>
    <t xml:space="preserve">ArkTK</t>
  </si>
  <si>
    <t xml:space="preserve">BMTK</t>
  </si>
  <si>
    <t xml:space="preserve">Luonnontieteellinen</t>
  </si>
  <si>
    <t xml:space="preserve">Lääketieteellinen</t>
  </si>
  <si>
    <t xml:space="preserve">KaTK</t>
  </si>
  <si>
    <t xml:space="preserve">LuTK</t>
  </si>
  <si>
    <t xml:space="preserve">LTK</t>
  </si>
  <si>
    <t xml:space="preserve">TTK</t>
  </si>
  <si>
    <t xml:space="preserve">TST</t>
  </si>
  <si>
    <t xml:space="preserve">Teknistieteellinen</t>
  </si>
  <si>
    <t xml:space="preserve">TST yhteensä</t>
  </si>
  <si>
    <t xml:space="preserve">jaos</t>
  </si>
  <si>
    <t xml:space="preserve">selvitä taidealan nuppiluku Vipusesta</t>
  </si>
  <si>
    <t xml:space="preserve">ARK</t>
  </si>
  <si>
    <t xml:space="preserve">Mallilla</t>
  </si>
  <si>
    <t xml:space="preserve">Thulen vaikutus:</t>
  </si>
  <si>
    <t xml:space="preserve">ilman Thule</t>
  </si>
  <si>
    <t xml:space="preserve">Thulen kanssa</t>
  </si>
  <si>
    <t xml:space="preserve">€</t>
  </si>
  <si>
    <t xml:space="preserve">%</t>
  </si>
  <si>
    <t xml:space="preserve">HuTK</t>
  </si>
  <si>
    <t xml:space="preserve">KaTK (OMS)</t>
  </si>
  <si>
    <t xml:space="preserve">KTK</t>
  </si>
  <si>
    <t xml:space="preserve">OyKKK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</si>
</sst>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"/>
    <numFmt numFmtId="166" formatCode="0.0"/>
    <numFmt numFmtId="167" formatCode="0"/>
    <numFmt numFmtId="168" formatCode="0.00"/>
    <numFmt numFmtId="169" formatCode="#,##0.0"/>
    <numFmt numFmtId="170" formatCode="0%"/>
    <numFmt numFmtId="171" formatCode="0.00%"/>
  </numFmts>
  <fonts count="1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3300"/>
      <name val="Calibri"/>
      <family val="2"/>
      <charset val="1"/>
    </font>
    <font>
      <b val="true"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sz val="11"/>
      <color rgb="FFFF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color rgb="FF2E75B6"/>
      <name val="Calibri"/>
      <family val="2"/>
      <charset val="1"/>
    </font>
    <font>
      <sz val="11"/>
      <color rgb="FF548235"/>
      <name val="Calibri"/>
      <family val="2"/>
      <charset val="1"/>
    </font>
    <font>
      <sz val="11"/>
      <color rgb="FFBF9000"/>
      <name val="Calibri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E2F0D9"/>
        <bgColor rgb="FFDEEBF7"/>
      </patternFill>
    </fill>
    <fill>
      <patternFill patternType="solid">
        <fgColor rgb="FFDEEBF7"/>
        <bgColor rgb="FFE2F0D9"/>
      </patternFill>
    </fill>
    <fill>
      <patternFill patternType="solid">
        <fgColor rgb="FFFFF2CC"/>
        <bgColor rgb="FFE2F0D9"/>
      </patternFill>
    </fill>
    <fill>
      <patternFill patternType="solid">
        <fgColor rgb="FFD0CECE"/>
        <bgColor rgb="FFC5E0B4"/>
      </patternFill>
    </fill>
    <fill>
      <patternFill patternType="solid">
        <fgColor rgb="FFC5E0B4"/>
        <bgColor rgb="FFD0CECE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2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9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bottom" textRotation="9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general" vertical="bottom" textRotation="90" wrapText="false" indent="0" shrinkToFit="false"/>
      <protection locked="true" hidden="false"/>
    </xf>
    <xf numFmtId="165" fontId="10" fillId="0" borderId="2" xfId="0" applyFont="true" applyBorder="true" applyAlignment="true" applyProtection="false">
      <alignment horizontal="general" vertical="bottom" textRotation="9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9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9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D0CECE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C5E0B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BF9000"/>
      <rgbColor rgb="FFFF33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1028520</xdr:colOff>
      <xdr:row>0</xdr:row>
      <xdr:rowOff>998640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1028520" cy="998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1080720</xdr:colOff>
      <xdr:row>0</xdr:row>
      <xdr:rowOff>1013040</xdr:rowOff>
    </xdr:to>
    <xdr:pic>
      <xdr:nvPicPr>
        <xdr:cNvPr id="1" name="Picture 5" descr=""/>
        <xdr:cNvPicPr/>
      </xdr:nvPicPr>
      <xdr:blipFill>
        <a:blip r:embed="rId1"/>
        <a:stretch/>
      </xdr:blipFill>
      <xdr:spPr>
        <a:xfrm>
          <a:off x="0" y="0"/>
          <a:ext cx="1080720" cy="101304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9"/>
  <sheetViews>
    <sheetView windowProtection="false" showFormulas="false" showGridLines="true" showRowColHeaders="true" showZeros="true" rightToLeft="false" tabSelected="true" showOutlineSymbols="true" defaultGridColor="true" view="normal" topLeftCell="A16" colorId="64" zoomScale="85" zoomScaleNormal="85" zoomScalePageLayoutView="100" workbookViewId="0">
      <selection pane="topLeft" activeCell="A39" activeCellId="0" sqref="A39"/>
    </sheetView>
  </sheetViews>
  <sheetFormatPr defaultRowHeight="14.4"/>
  <cols>
    <col collapsed="false" hidden="false" max="1" min="1" style="1" width="59.2874493927126"/>
    <col collapsed="false" hidden="false" max="2" min="2" style="1" width="15.5627530364372"/>
    <col collapsed="false" hidden="false" max="3" min="3" style="1" width="10.3684210526316"/>
    <col collapsed="false" hidden="false" max="4" min="4" style="0" width="5.27935222672065"/>
    <col collapsed="false" hidden="false" max="5" min="5" style="0" width="8.66801619433198"/>
    <col collapsed="false" hidden="false" max="7" min="6" style="0" width="12.5182186234818"/>
    <col collapsed="false" hidden="false" max="8" min="8" style="0" width="11.0890688259109"/>
    <col collapsed="false" hidden="false" max="10" min="9" style="0" width="8.66801619433198"/>
    <col collapsed="false" hidden="false" max="11" min="11" style="0" width="11.0890688259109"/>
    <col collapsed="false" hidden="false" max="1025" min="12" style="0" width="8.66801619433198"/>
  </cols>
  <sheetData>
    <row r="1" customFormat="false" ht="80.1" hidden="false" customHeight="true" outlineLevel="0" collapsed="false">
      <c r="A1" s="2" t="s">
        <v>0</v>
      </c>
      <c r="B1" s="2" t="s">
        <v>1</v>
      </c>
      <c r="C1" s="2"/>
      <c r="D1" s="3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</row>
    <row r="2" customFormat="false" ht="14.4" hidden="false" customHeight="false" outlineLevel="0" collapsed="false">
      <c r="A2" s="4" t="s">
        <v>8</v>
      </c>
      <c r="B2" s="4" t="s">
        <v>9</v>
      </c>
      <c r="C2" s="4" t="n">
        <v>2014</v>
      </c>
      <c r="D2" s="5"/>
      <c r="E2" s="6" t="n">
        <v>0.5</v>
      </c>
      <c r="F2" s="7" t="n">
        <v>357323.52</v>
      </c>
      <c r="G2" s="8" t="n">
        <f aca="false">34+9</f>
        <v>43</v>
      </c>
      <c r="H2" s="7" t="n">
        <v>72560.44</v>
      </c>
      <c r="I2" s="9" t="n">
        <v>4.9808</v>
      </c>
    </row>
    <row r="3" customFormat="false" ht="14.4" hidden="false" customHeight="false" outlineLevel="0" collapsed="false">
      <c r="A3" s="4"/>
      <c r="B3" s="4"/>
      <c r="C3" s="4" t="n">
        <v>2015</v>
      </c>
      <c r="D3" s="5"/>
      <c r="E3" s="6" t="n">
        <v>2</v>
      </c>
      <c r="F3" s="10" t="n">
        <v>631299</v>
      </c>
      <c r="G3" s="8" t="n">
        <f aca="false">59+4.5</f>
        <v>63.5</v>
      </c>
      <c r="H3" s="10" t="n">
        <v>129237.51</v>
      </c>
      <c r="I3" s="9" t="n">
        <v>7.8548</v>
      </c>
    </row>
    <row r="4" customFormat="false" ht="14.4" hidden="false" customHeight="false" outlineLevel="0" collapsed="false">
      <c r="A4" s="4"/>
      <c r="B4" s="4"/>
      <c r="C4" s="4" t="n">
        <v>2016</v>
      </c>
      <c r="D4" s="5"/>
      <c r="E4" s="6" t="n">
        <v>4</v>
      </c>
      <c r="F4" s="10" t="n">
        <v>806356.930000001</v>
      </c>
      <c r="G4" s="8" t="n">
        <f aca="false">68.3+7.5</f>
        <v>75.8</v>
      </c>
      <c r="H4" s="10" t="n">
        <v>45266.1</v>
      </c>
      <c r="I4" s="9" t="n">
        <v>7.1201</v>
      </c>
    </row>
    <row r="5" customFormat="false" ht="14.4" hidden="false" customHeight="false" outlineLevel="0" collapsed="false">
      <c r="A5" s="0" t="s">
        <v>10</v>
      </c>
      <c r="B5" s="11" t="s">
        <v>11</v>
      </c>
      <c r="C5" s="1" t="n">
        <v>2014</v>
      </c>
      <c r="D5" s="5"/>
      <c r="E5" s="0" t="n">
        <v>14</v>
      </c>
      <c r="F5" s="12" t="n">
        <v>1306152.79</v>
      </c>
      <c r="G5" s="13" t="n">
        <v>249.6</v>
      </c>
      <c r="H5" s="12" t="n">
        <v>133057.25</v>
      </c>
      <c r="I5" s="13" t="n">
        <v>4.64514285714286</v>
      </c>
    </row>
    <row r="6" customFormat="false" ht="14.4" hidden="false" customHeight="false" outlineLevel="0" collapsed="false">
      <c r="A6" s="0"/>
      <c r="B6" s="0"/>
      <c r="C6" s="1" t="n">
        <v>2015</v>
      </c>
      <c r="D6" s="5"/>
      <c r="E6" s="0" t="n">
        <v>7</v>
      </c>
      <c r="F6" s="14" t="n">
        <v>1445497.95</v>
      </c>
      <c r="G6" s="13" t="n">
        <v>171.1</v>
      </c>
      <c r="H6" s="14" t="n">
        <v>377572.77</v>
      </c>
      <c r="I6" s="13" t="n">
        <v>5.99517857142857</v>
      </c>
    </row>
    <row r="7" customFormat="false" ht="14.4" hidden="false" customHeight="false" outlineLevel="0" collapsed="false">
      <c r="A7" s="0"/>
      <c r="B7" s="0"/>
      <c r="C7" s="1" t="n">
        <v>2016</v>
      </c>
      <c r="D7" s="5"/>
      <c r="E7" s="0" t="n">
        <v>8</v>
      </c>
      <c r="F7" s="14" t="n">
        <f aca="false">951607.33+858234</f>
        <v>1809841.33</v>
      </c>
      <c r="G7" s="13" t="n">
        <v>175.8</v>
      </c>
      <c r="H7" s="14" t="n">
        <f aca="false">16562.24+44926</f>
        <v>61488.24</v>
      </c>
      <c r="I7" s="13" t="n">
        <v>7.99710357142857</v>
      </c>
    </row>
    <row r="8" customFormat="false" ht="14.4" hidden="false" customHeight="false" outlineLevel="0" collapsed="false">
      <c r="A8" s="4" t="s">
        <v>12</v>
      </c>
      <c r="B8" s="4" t="s">
        <v>13</v>
      </c>
      <c r="C8" s="4" t="n">
        <v>2014</v>
      </c>
      <c r="D8" s="5"/>
      <c r="E8" s="6" t="n">
        <v>0</v>
      </c>
      <c r="F8" s="7" t="n">
        <v>51511.33</v>
      </c>
      <c r="G8" s="9" t="n">
        <v>16.4</v>
      </c>
      <c r="H8" s="7" t="n">
        <v>33701.29</v>
      </c>
      <c r="I8" s="9" t="n">
        <v>1</v>
      </c>
    </row>
    <row r="9" customFormat="false" ht="14.4" hidden="false" customHeight="false" outlineLevel="0" collapsed="false">
      <c r="A9" s="4"/>
      <c r="B9" s="4"/>
      <c r="C9" s="4" t="n">
        <v>2015</v>
      </c>
      <c r="D9" s="5"/>
      <c r="E9" s="6" t="n">
        <v>0</v>
      </c>
      <c r="F9" s="10" t="n">
        <v>32051</v>
      </c>
      <c r="G9" s="9" t="n">
        <v>21</v>
      </c>
      <c r="H9" s="10" t="n">
        <v>10.87</v>
      </c>
      <c r="I9" s="9" t="n">
        <v>1</v>
      </c>
    </row>
    <row r="10" customFormat="false" ht="14.4" hidden="false" customHeight="false" outlineLevel="0" collapsed="false">
      <c r="A10" s="4"/>
      <c r="B10" s="4"/>
      <c r="C10" s="4" t="n">
        <v>2016</v>
      </c>
      <c r="D10" s="5"/>
      <c r="E10" s="6" t="n">
        <v>1</v>
      </c>
      <c r="F10" s="10" t="n">
        <v>146349.63</v>
      </c>
      <c r="G10" s="9" t="n">
        <v>23</v>
      </c>
      <c r="H10" s="10" t="n">
        <v>0</v>
      </c>
      <c r="I10" s="9" t="n">
        <v>1.2842</v>
      </c>
    </row>
    <row r="11" customFormat="false" ht="14.4" hidden="false" customHeight="false" outlineLevel="0" collapsed="false">
      <c r="A11" s="1" t="s">
        <v>14</v>
      </c>
      <c r="B11" s="11" t="s">
        <v>15</v>
      </c>
      <c r="C11" s="15" t="n">
        <v>2014</v>
      </c>
      <c r="D11" s="5"/>
      <c r="E11" s="0" t="n">
        <v>2</v>
      </c>
      <c r="F11" s="12" t="n">
        <v>535269.65</v>
      </c>
      <c r="G11" s="13" t="n">
        <v>107.1</v>
      </c>
      <c r="H11" s="12" t="n">
        <v>127508.94</v>
      </c>
      <c r="I11" s="13" t="n">
        <v>6.3369</v>
      </c>
    </row>
    <row r="12" customFormat="false" ht="14.4" hidden="false" customHeight="false" outlineLevel="0" collapsed="false">
      <c r="A12" s="0"/>
      <c r="B12" s="0"/>
      <c r="C12" s="1" t="n">
        <v>2015</v>
      </c>
      <c r="D12" s="5"/>
      <c r="E12" s="0" t="n">
        <v>5</v>
      </c>
      <c r="F12" s="14" t="n">
        <v>660996.38</v>
      </c>
      <c r="G12" s="13" t="n">
        <v>121.1</v>
      </c>
      <c r="H12" s="14" t="n">
        <v>47232.35</v>
      </c>
      <c r="I12" s="13" t="n">
        <v>7.3452</v>
      </c>
    </row>
    <row r="13" customFormat="false" ht="14.4" hidden="false" customHeight="false" outlineLevel="0" collapsed="false">
      <c r="A13" s="0"/>
      <c r="B13" s="0"/>
      <c r="C13" s="1" t="n">
        <v>2016</v>
      </c>
      <c r="D13" s="5"/>
      <c r="E13" s="0" t="n">
        <v>2</v>
      </c>
      <c r="F13" s="14" t="n">
        <v>1083295.99</v>
      </c>
      <c r="G13" s="13" t="n">
        <v>196.3</v>
      </c>
      <c r="H13" s="14" t="n">
        <v>43590.1</v>
      </c>
      <c r="I13" s="13" t="n">
        <v>5.51506428571429</v>
      </c>
    </row>
    <row r="14" customFormat="false" ht="14.4" hidden="false" customHeight="false" outlineLevel="0" collapsed="false">
      <c r="A14" s="4" t="s">
        <v>16</v>
      </c>
      <c r="B14" s="4" t="s">
        <v>17</v>
      </c>
      <c r="C14" s="4" t="n">
        <v>2014</v>
      </c>
      <c r="D14" s="5"/>
      <c r="E14" s="6" t="n">
        <v>1</v>
      </c>
      <c r="F14" s="7" t="n">
        <v>811030.1</v>
      </c>
      <c r="G14" s="9" t="n">
        <v>100</v>
      </c>
      <c r="H14" s="7" t="n">
        <v>0</v>
      </c>
      <c r="I14" s="9" t="n">
        <v>4.4959</v>
      </c>
    </row>
    <row r="15" customFormat="false" ht="14.4" hidden="false" customHeight="false" outlineLevel="0" collapsed="false">
      <c r="A15" s="4"/>
      <c r="B15" s="4"/>
      <c r="C15" s="4" t="n">
        <v>2015</v>
      </c>
      <c r="D15" s="5"/>
      <c r="E15" s="6" t="n">
        <v>7</v>
      </c>
      <c r="F15" s="10" t="n">
        <v>451261.96</v>
      </c>
      <c r="G15" s="9" t="n">
        <v>91</v>
      </c>
      <c r="H15" s="10" t="n">
        <v>0</v>
      </c>
      <c r="I15" s="9" t="n">
        <v>5.9204</v>
      </c>
    </row>
    <row r="16" customFormat="false" ht="14.4" hidden="false" customHeight="false" outlineLevel="0" collapsed="false">
      <c r="A16" s="4"/>
      <c r="B16" s="4"/>
      <c r="C16" s="4" t="n">
        <v>2016</v>
      </c>
      <c r="D16" s="5"/>
      <c r="E16" s="6" t="n">
        <v>4</v>
      </c>
      <c r="F16" s="10" t="n">
        <v>328860</v>
      </c>
      <c r="G16" s="9" t="n">
        <v>98.4</v>
      </c>
      <c r="H16" s="10" t="n">
        <v>0</v>
      </c>
      <c r="I16" s="9" t="n">
        <v>6.1311</v>
      </c>
    </row>
    <row r="17" customFormat="false" ht="14.4" hidden="false" customHeight="false" outlineLevel="0" collapsed="false">
      <c r="A17" s="1" t="s">
        <v>18</v>
      </c>
      <c r="B17" s="11" t="s">
        <v>18</v>
      </c>
      <c r="C17" s="15" t="n">
        <v>2014</v>
      </c>
      <c r="D17" s="5"/>
      <c r="E17" s="0" t="n">
        <v>3.5</v>
      </c>
      <c r="F17" s="12" t="n">
        <v>820232.33</v>
      </c>
      <c r="G17" s="13" t="n">
        <v>92.8</v>
      </c>
      <c r="H17" s="12" t="n">
        <v>0</v>
      </c>
      <c r="I17" s="13" t="n">
        <v>5.3675</v>
      </c>
    </row>
    <row r="18" customFormat="false" ht="14.4" hidden="false" customHeight="false" outlineLevel="0" collapsed="false">
      <c r="A18" s="0"/>
      <c r="B18" s="0"/>
      <c r="C18" s="1" t="n">
        <v>2015</v>
      </c>
      <c r="D18" s="5"/>
      <c r="E18" s="0" t="n">
        <v>1</v>
      </c>
      <c r="F18" s="14" t="n">
        <v>905166.67</v>
      </c>
      <c r="G18" s="13" t="n">
        <v>77.1</v>
      </c>
      <c r="H18" s="14" t="n">
        <v>0</v>
      </c>
      <c r="I18" s="13" t="n">
        <v>6.4179</v>
      </c>
    </row>
    <row r="19" customFormat="false" ht="14.4" hidden="false" customHeight="false" outlineLevel="0" collapsed="false">
      <c r="A19" s="0"/>
      <c r="B19" s="0"/>
      <c r="C19" s="1" t="n">
        <v>2016</v>
      </c>
      <c r="D19" s="5"/>
      <c r="E19" s="0" t="n">
        <v>1</v>
      </c>
      <c r="F19" s="14" t="n">
        <v>515916</v>
      </c>
      <c r="G19" s="13" t="n">
        <v>72.8</v>
      </c>
      <c r="H19" s="14" t="n">
        <v>11433.46</v>
      </c>
      <c r="I19" s="13" t="n">
        <v>6.55652857142857</v>
      </c>
    </row>
    <row r="20" customFormat="false" ht="14.4" hidden="false" customHeight="false" outlineLevel="0" collapsed="false">
      <c r="A20" s="4" t="s">
        <v>19</v>
      </c>
      <c r="B20" s="4" t="s">
        <v>20</v>
      </c>
      <c r="C20" s="4" t="n">
        <v>2014</v>
      </c>
      <c r="D20" s="5"/>
      <c r="E20" s="6" t="n">
        <v>1</v>
      </c>
      <c r="F20" s="7" t="n">
        <v>308024.83</v>
      </c>
      <c r="G20" s="9" t="n">
        <v>60</v>
      </c>
      <c r="H20" s="7" t="n">
        <v>83839.17</v>
      </c>
      <c r="I20" s="9" t="n">
        <v>3.25087142857143</v>
      </c>
    </row>
    <row r="21" customFormat="false" ht="14.4" hidden="false" customHeight="false" outlineLevel="0" collapsed="false">
      <c r="A21" s="4"/>
      <c r="B21" s="4"/>
      <c r="C21" s="4" t="n">
        <v>2015</v>
      </c>
      <c r="D21" s="5"/>
      <c r="E21" s="6" t="n">
        <v>1</v>
      </c>
      <c r="F21" s="10" t="n">
        <v>235971.47</v>
      </c>
      <c r="G21" s="9" t="n">
        <v>25.3</v>
      </c>
      <c r="H21" s="10" t="n">
        <v>101540.02</v>
      </c>
      <c r="I21" s="9" t="n">
        <v>3.5508</v>
      </c>
    </row>
    <row r="22" customFormat="false" ht="14.4" hidden="false" customHeight="false" outlineLevel="0" collapsed="false">
      <c r="A22" s="4"/>
      <c r="B22" s="4"/>
      <c r="C22" s="4" t="n">
        <v>2016</v>
      </c>
      <c r="D22" s="5"/>
      <c r="E22" s="6" t="n">
        <v>1</v>
      </c>
      <c r="F22" s="10" t="n">
        <v>575481.420000001</v>
      </c>
      <c r="G22" s="9" t="n">
        <v>19</v>
      </c>
      <c r="H22" s="10" t="n">
        <v>239865.28</v>
      </c>
      <c r="I22" s="9" t="n">
        <v>5.3509</v>
      </c>
    </row>
    <row r="23" customFormat="false" ht="14.4" hidden="false" customHeight="false" outlineLevel="0" collapsed="false">
      <c r="A23" s="1" t="s">
        <v>21</v>
      </c>
      <c r="B23" s="11" t="s">
        <v>22</v>
      </c>
      <c r="C23" s="15" t="n">
        <v>2014</v>
      </c>
      <c r="D23" s="5"/>
      <c r="E23" s="0" t="n">
        <v>1</v>
      </c>
      <c r="F23" s="12" t="n">
        <v>127170.01</v>
      </c>
      <c r="G23" s="13" t="n">
        <v>95</v>
      </c>
      <c r="H23" s="12" t="n">
        <v>216501.86</v>
      </c>
      <c r="I23" s="13" t="n">
        <v>7</v>
      </c>
    </row>
    <row r="24" customFormat="false" ht="14.4" hidden="false" customHeight="false" outlineLevel="0" collapsed="false">
      <c r="A24" s="0"/>
      <c r="B24" s="0"/>
      <c r="C24" s="1" t="n">
        <v>2015</v>
      </c>
      <c r="D24" s="5"/>
      <c r="E24" s="0" t="n">
        <v>0</v>
      </c>
      <c r="F24" s="14" t="n">
        <v>0</v>
      </c>
      <c r="G24" s="13" t="n">
        <v>64</v>
      </c>
      <c r="H24" s="14" t="n">
        <v>155594.77</v>
      </c>
      <c r="I24" s="13" t="n">
        <v>6.04241071428571</v>
      </c>
    </row>
    <row r="25" customFormat="false" ht="14.4" hidden="false" customHeight="false" outlineLevel="0" collapsed="false">
      <c r="A25" s="0"/>
      <c r="B25" s="0"/>
      <c r="C25" s="1" t="n">
        <v>2016</v>
      </c>
      <c r="D25" s="5"/>
      <c r="E25" s="0" t="n">
        <v>3</v>
      </c>
      <c r="F25" s="14" t="n">
        <v>84498.16</v>
      </c>
      <c r="G25" s="13" t="n">
        <v>105</v>
      </c>
      <c r="H25" s="14" t="n">
        <v>35874.41</v>
      </c>
      <c r="I25" s="13" t="n">
        <v>5.6338</v>
      </c>
    </row>
    <row r="26" s="21" customFormat="true" ht="14.4" hidden="false" customHeight="false" outlineLevel="0" collapsed="false">
      <c r="A26" s="16" t="s">
        <v>23</v>
      </c>
      <c r="B26" s="16"/>
      <c r="C26" s="16" t="n">
        <v>2014</v>
      </c>
      <c r="D26" s="17"/>
      <c r="E26" s="18" t="n">
        <f aca="false">SUM(E2,E5,E8,E11,E14,E17,E20,E23)</f>
        <v>23</v>
      </c>
      <c r="F26" s="19" t="n">
        <f aca="false">SUM(F2,F5,F8,F11,F14,F17,F20,F23)</f>
        <v>4316714.56</v>
      </c>
      <c r="G26" s="20" t="n">
        <f aca="false">SUM(G2,G5,G8,G11,G14,G17,G20,G23)</f>
        <v>763.9</v>
      </c>
      <c r="H26" s="19" t="n">
        <f aca="false">SUM(H2,H5,H8,H11,H14,H17,H20,H23)</f>
        <v>667168.95</v>
      </c>
      <c r="I26" s="20" t="n">
        <f aca="false">SUM(I2,I5,I8,I11,I14,I17,I20,I23)</f>
        <v>37.0771142857143</v>
      </c>
    </row>
    <row r="27" customFormat="false" ht="14.4" hidden="false" customHeight="false" outlineLevel="0" collapsed="false">
      <c r="A27" s="16"/>
      <c r="B27" s="16"/>
      <c r="C27" s="16" t="n">
        <v>2015</v>
      </c>
      <c r="D27" s="17"/>
      <c r="E27" s="22" t="n">
        <f aca="false">SUM(E3,E6,E9,E12,E15,E18,E21,E24)</f>
        <v>23</v>
      </c>
      <c r="F27" s="19" t="n">
        <f aca="false">SUM(F3,F6,F9,F12,F15,F18,F21,F24)</f>
        <v>4362244.43</v>
      </c>
      <c r="G27" s="20" t="n">
        <f aca="false">SUM(G3,G6,G9,G12,G15,G18,G21,G24)</f>
        <v>634.1</v>
      </c>
      <c r="H27" s="19" t="n">
        <f aca="false">SUM(H3,H6,H9,H12,H15,H18,H21,H24)</f>
        <v>811188.29</v>
      </c>
      <c r="I27" s="20" t="n">
        <f aca="false">SUM(I3,I6,I9,I12,I15,I18,I21,I24)</f>
        <v>44.1266892857143</v>
      </c>
    </row>
    <row r="28" customFormat="false" ht="14.4" hidden="false" customHeight="false" outlineLevel="0" collapsed="false">
      <c r="A28" s="16"/>
      <c r="B28" s="16"/>
      <c r="C28" s="16" t="n">
        <v>2016</v>
      </c>
      <c r="D28" s="17"/>
      <c r="E28" s="22" t="n">
        <f aca="false">SUM(E4,E7,E10,E13,E16,E19,E22,E25)</f>
        <v>24</v>
      </c>
      <c r="F28" s="19" t="n">
        <f aca="false">SUM(F4,F7,F10,F13,F16,F19,F22,F25)</f>
        <v>5350599.46</v>
      </c>
      <c r="G28" s="20" t="n">
        <f aca="false">SUM(G4,G7,G10,G13,G16,G19,G22,G25)</f>
        <v>766.1</v>
      </c>
      <c r="H28" s="19" t="n">
        <f aca="false">SUM(H4,H7,H10,H13,H16,H19,H22,H25)</f>
        <v>437517.59</v>
      </c>
      <c r="I28" s="20" t="n">
        <f aca="false">SUM(I4,I7,I10,I13,I16,I19,I22,I25)</f>
        <v>45.5887964285714</v>
      </c>
    </row>
    <row r="29" customFormat="false" ht="14.4" hidden="false" customHeight="false" outlineLevel="0" collapsed="false">
      <c r="A29" s="0"/>
    </row>
    <row r="30" customFormat="false" ht="14.4" hidden="false" customHeight="false" outlineLevel="0" collapsed="false">
      <c r="A30" s="0"/>
    </row>
    <row r="31" customFormat="false" ht="14.4" hidden="false" customHeight="false" outlineLevel="0" collapsed="false">
      <c r="A31" s="0"/>
      <c r="E31" s="23" t="s">
        <v>24</v>
      </c>
    </row>
    <row r="32" customFormat="false" ht="14.4" hidden="false" customHeight="false" outlineLevel="0" collapsed="false">
      <c r="A32" s="0"/>
      <c r="E32" s="23" t="s">
        <v>25</v>
      </c>
    </row>
    <row r="33" customFormat="false" ht="14.4" hidden="false" customHeight="false" outlineLevel="0" collapsed="false">
      <c r="A33" s="0"/>
    </row>
    <row r="34" customFormat="false" ht="14.4" hidden="false" customHeight="false" outlineLevel="0" collapsed="false">
      <c r="A34" s="0"/>
    </row>
    <row r="35" customFormat="false" ht="14.4" hidden="false" customHeight="false" outlineLevel="0" collapsed="false">
      <c r="A35" s="1" t="s">
        <v>26</v>
      </c>
    </row>
    <row r="36" customFormat="false" ht="14.4" hidden="false" customHeight="false" outlineLevel="0" collapsed="false">
      <c r="A36" s="1" t="s">
        <v>27</v>
      </c>
    </row>
    <row r="37" customFormat="false" ht="14.4" hidden="false" customHeight="false" outlineLevel="0" collapsed="false">
      <c r="A37" s="0"/>
    </row>
    <row r="38" customFormat="false" ht="14.4" hidden="false" customHeight="false" outlineLevel="0" collapsed="false">
      <c r="A38" s="0"/>
    </row>
    <row r="39" customFormat="false" ht="14.4" hidden="false" customHeight="false" outlineLevel="0" collapsed="false">
      <c r="A39" s="1" t="s">
        <v>28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7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8" activeCellId="0" sqref="A8"/>
    </sheetView>
  </sheetViews>
  <sheetFormatPr defaultRowHeight="14.4"/>
  <cols>
    <col collapsed="false" hidden="false" max="1" min="1" style="0" width="19.2226720647773"/>
    <col collapsed="false" hidden="false" max="13" min="2" style="0" width="8.66801619433198"/>
    <col collapsed="false" hidden="false" max="14" min="14" style="0" width="11.0890688259109"/>
    <col collapsed="false" hidden="false" max="1025" min="15" style="0" width="8.66801619433198"/>
  </cols>
  <sheetData>
    <row r="1" customFormat="false" ht="159" hidden="false" customHeight="true" outlineLevel="0" collapsed="false">
      <c r="A1" s="2" t="s">
        <v>0</v>
      </c>
      <c r="B1" s="2"/>
      <c r="C1" s="3" t="s">
        <v>29</v>
      </c>
      <c r="D1" s="2" t="s">
        <v>30</v>
      </c>
      <c r="E1" s="24" t="s">
        <v>31</v>
      </c>
      <c r="F1" s="2" t="s">
        <v>32</v>
      </c>
      <c r="G1" s="2" t="s">
        <v>33</v>
      </c>
      <c r="H1" s="25" t="s">
        <v>34</v>
      </c>
      <c r="I1" s="26" t="s">
        <v>35</v>
      </c>
      <c r="J1" s="2" t="s">
        <v>36</v>
      </c>
      <c r="K1" s="2" t="s">
        <v>37</v>
      </c>
      <c r="L1" s="3" t="s">
        <v>2</v>
      </c>
      <c r="M1" s="2" t="s">
        <v>3</v>
      </c>
      <c r="N1" s="2" t="s">
        <v>4</v>
      </c>
      <c r="O1" s="2" t="s">
        <v>38</v>
      </c>
      <c r="P1" s="2" t="s">
        <v>39</v>
      </c>
      <c r="Q1" s="2" t="s">
        <v>6</v>
      </c>
      <c r="R1" s="2" t="s">
        <v>7</v>
      </c>
      <c r="S1" s="2" t="s">
        <v>40</v>
      </c>
    </row>
    <row r="2" customFormat="false" ht="14.4" hidden="false" customHeight="false" outlineLevel="0" collapsed="false">
      <c r="A2" s="0" t="s">
        <v>41</v>
      </c>
      <c r="B2" s="0" t="n">
        <v>2012</v>
      </c>
      <c r="D2" s="27" t="n">
        <v>0</v>
      </c>
      <c r="E2" s="27" t="n">
        <v>0</v>
      </c>
      <c r="F2" s="27" t="n">
        <v>0</v>
      </c>
      <c r="G2" s="27" t="n">
        <v>0</v>
      </c>
      <c r="H2" s="27" t="n">
        <v>0</v>
      </c>
      <c r="I2" s="27" t="n">
        <v>0</v>
      </c>
      <c r="J2" s="27" t="n">
        <v>0</v>
      </c>
      <c r="K2" s="27" t="n">
        <v>0</v>
      </c>
      <c r="M2" s="27" t="n">
        <v>0</v>
      </c>
      <c r="N2" s="14" t="n">
        <v>555994.53</v>
      </c>
      <c r="O2" s="0" t="n">
        <v>5</v>
      </c>
      <c r="P2" s="0" t="n">
        <v>14</v>
      </c>
      <c r="Q2" s="14" t="n">
        <v>213557.85</v>
      </c>
      <c r="R2" s="28" t="n">
        <v>0.180328</v>
      </c>
      <c r="S2" s="27" t="n">
        <v>0</v>
      </c>
    </row>
    <row r="3" customFormat="false" ht="14.4" hidden="false" customHeight="false" outlineLevel="0" collapsed="false">
      <c r="B3" s="0" t="n">
        <v>2013</v>
      </c>
      <c r="D3" s="27" t="n">
        <v>0</v>
      </c>
      <c r="E3" s="27" t="n">
        <v>0</v>
      </c>
      <c r="F3" s="27" t="n">
        <v>0</v>
      </c>
      <c r="G3" s="27" t="n">
        <v>0</v>
      </c>
      <c r="H3" s="27" t="n">
        <v>0</v>
      </c>
      <c r="I3" s="27" t="n">
        <v>0</v>
      </c>
      <c r="J3" s="27" t="n">
        <v>0</v>
      </c>
      <c r="K3" s="27" t="n">
        <v>0</v>
      </c>
      <c r="M3" s="27" t="n">
        <v>0</v>
      </c>
      <c r="N3" s="14" t="n">
        <v>1008892.68</v>
      </c>
      <c r="O3" s="0" t="n">
        <v>6</v>
      </c>
      <c r="P3" s="0" t="n">
        <v>10</v>
      </c>
      <c r="Q3" s="14" t="n">
        <v>304337.02</v>
      </c>
      <c r="R3" s="28" t="n">
        <v>2.067483</v>
      </c>
      <c r="S3" s="27" t="n">
        <v>0</v>
      </c>
    </row>
    <row r="4" customFormat="false" ht="14.4" hidden="false" customHeight="false" outlineLevel="0" collapsed="false">
      <c r="B4" s="0" t="n">
        <v>2014</v>
      </c>
      <c r="D4" s="27" t="n">
        <v>0</v>
      </c>
      <c r="E4" s="27" t="n">
        <v>0</v>
      </c>
      <c r="F4" s="27" t="n">
        <v>0</v>
      </c>
      <c r="G4" s="27" t="n">
        <v>0</v>
      </c>
      <c r="H4" s="27" t="n">
        <v>0</v>
      </c>
      <c r="I4" s="27" t="n">
        <v>0</v>
      </c>
      <c r="J4" s="27" t="n">
        <v>0</v>
      </c>
      <c r="K4" s="27" t="n">
        <v>0</v>
      </c>
      <c r="M4" s="27" t="n">
        <v>1</v>
      </c>
      <c r="N4" s="14" t="n">
        <v>518517.74</v>
      </c>
      <c r="O4" s="0" t="n">
        <v>5</v>
      </c>
      <c r="P4" s="0" t="n">
        <v>8</v>
      </c>
      <c r="Q4" s="14" t="n">
        <v>272533.65</v>
      </c>
      <c r="R4" s="28" t="n">
        <v>2.433357</v>
      </c>
      <c r="S4" s="27" t="n">
        <v>0</v>
      </c>
    </row>
    <row r="5" customFormat="false" ht="14.4" hidden="false" customHeight="false" outlineLevel="0" collapsed="false">
      <c r="A5" s="0" t="s">
        <v>42</v>
      </c>
      <c r="B5" s="0" t="n">
        <v>2012</v>
      </c>
      <c r="D5" s="27" t="n">
        <f aca="false">2*(30/300)</f>
        <v>0.2</v>
      </c>
      <c r="E5" s="27" t="n">
        <v>60</v>
      </c>
      <c r="F5" s="27" t="n">
        <v>0</v>
      </c>
      <c r="G5" s="27" t="n">
        <v>0</v>
      </c>
      <c r="H5" s="27" t="n">
        <v>0</v>
      </c>
      <c r="I5" s="27" t="n">
        <v>0</v>
      </c>
      <c r="J5" s="27" t="n">
        <v>0</v>
      </c>
      <c r="K5" s="27" t="n">
        <v>0</v>
      </c>
      <c r="M5" s="27" t="n">
        <v>1</v>
      </c>
      <c r="N5" s="14" t="n">
        <v>247249.75</v>
      </c>
      <c r="O5" s="0" t="n">
        <v>2</v>
      </c>
      <c r="P5" s="0" t="n">
        <v>40</v>
      </c>
      <c r="Q5" s="14" t="n">
        <v>787.3</v>
      </c>
      <c r="R5" s="29" t="n">
        <v>1</v>
      </c>
      <c r="S5" s="27" t="n">
        <v>0</v>
      </c>
    </row>
    <row r="6" customFormat="false" ht="14.4" hidden="false" customHeight="false" outlineLevel="0" collapsed="false">
      <c r="B6" s="0" t="n">
        <v>2013</v>
      </c>
      <c r="D6" s="27" t="n">
        <v>0</v>
      </c>
      <c r="E6" s="27" t="n">
        <v>0</v>
      </c>
      <c r="F6" s="27" t="n">
        <v>0</v>
      </c>
      <c r="G6" s="27" t="n">
        <v>0</v>
      </c>
      <c r="H6" s="27" t="n">
        <v>0</v>
      </c>
      <c r="I6" s="27" t="n">
        <v>0</v>
      </c>
      <c r="J6" s="27" t="n">
        <v>0</v>
      </c>
      <c r="K6" s="27" t="n">
        <v>0</v>
      </c>
      <c r="M6" s="27" t="n">
        <v>1</v>
      </c>
      <c r="N6" s="14" t="n">
        <v>221478.84</v>
      </c>
      <c r="O6" s="0" t="n">
        <v>4</v>
      </c>
      <c r="P6" s="0" t="n">
        <v>46</v>
      </c>
      <c r="Q6" s="14" t="n">
        <v>4105.57</v>
      </c>
      <c r="R6" s="28" t="n">
        <v>0.924384</v>
      </c>
      <c r="S6" s="27" t="n">
        <v>0</v>
      </c>
    </row>
    <row r="7" customFormat="false" ht="14.4" hidden="false" customHeight="false" outlineLevel="0" collapsed="false">
      <c r="B7" s="0" t="n">
        <v>2014</v>
      </c>
      <c r="D7" s="27" t="n">
        <f aca="false">2*(30/300)</f>
        <v>0.2</v>
      </c>
      <c r="E7" s="27" t="n">
        <v>60</v>
      </c>
      <c r="F7" s="27" t="n">
        <v>0</v>
      </c>
      <c r="G7" s="27" t="n">
        <v>0</v>
      </c>
      <c r="H7" s="27" t="n">
        <v>0</v>
      </c>
      <c r="I7" s="27" t="n">
        <v>0</v>
      </c>
      <c r="J7" s="27" t="n">
        <v>0</v>
      </c>
      <c r="K7" s="27" t="n">
        <v>0</v>
      </c>
      <c r="M7" s="27" t="n">
        <v>1</v>
      </c>
      <c r="N7" s="14" t="n">
        <v>265898.96</v>
      </c>
      <c r="O7" s="0" t="n">
        <v>2</v>
      </c>
      <c r="P7" s="0" t="n">
        <v>24</v>
      </c>
      <c r="Q7" s="14" t="n">
        <v>8840.49</v>
      </c>
      <c r="R7" s="0" t="n">
        <v>0</v>
      </c>
      <c r="S7" s="27" t="n">
        <v>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0" sqref="A17"/>
    </sheetView>
  </sheetViews>
  <sheetFormatPr defaultRowHeight="14.4"/>
  <cols>
    <col collapsed="false" hidden="false" max="1" min="1" style="0" width="61.9635627530364"/>
    <col collapsed="false" hidden="false" max="2" min="2" style="1" width="16.0971659919028"/>
    <col collapsed="false" hidden="false" max="3" min="3" style="0" width="4.91902834008097"/>
    <col collapsed="false" hidden="false" max="4" min="4" style="0" width="8.66801619433198"/>
    <col collapsed="false" hidden="false" max="5" min="5" style="0" width="11.4493927125506"/>
    <col collapsed="false" hidden="false" max="1025" min="6" style="0" width="8.66801619433198"/>
  </cols>
  <sheetData>
    <row r="1" customFormat="false" ht="12.8" hidden="false" customHeight="true" outlineLevel="0" collapsed="false">
      <c r="B1" s="2"/>
      <c r="C1" s="3"/>
      <c r="D1" s="30"/>
      <c r="E1" s="30"/>
      <c r="F1" s="30"/>
      <c r="G1" s="30"/>
      <c r="H1" s="30"/>
    </row>
    <row r="2" customFormat="false" ht="12.8" hidden="false" customHeight="true" outlineLevel="0" collapsed="false">
      <c r="A2" s="21" t="s">
        <v>43</v>
      </c>
      <c r="B2" s="2"/>
      <c r="C2" s="3"/>
      <c r="D2" s="30"/>
      <c r="E2" s="30"/>
      <c r="F2" s="30"/>
      <c r="G2" s="30"/>
      <c r="H2" s="30"/>
    </row>
    <row r="3" customFormat="false" ht="12.8" hidden="false" customHeight="true" outlineLevel="0" collapsed="false">
      <c r="A3" s="21"/>
      <c r="B3" s="2"/>
      <c r="C3" s="3"/>
      <c r="D3" s="30"/>
      <c r="E3" s="30"/>
      <c r="F3" s="30"/>
      <c r="G3" s="30"/>
      <c r="H3" s="30"/>
    </row>
    <row r="4" customFormat="false" ht="12.8" hidden="false" customHeight="true" outlineLevel="0" collapsed="false">
      <c r="B4" s="2"/>
      <c r="C4" s="3"/>
      <c r="D4" s="30"/>
      <c r="E4" s="30"/>
      <c r="F4" s="30"/>
      <c r="G4" s="30"/>
      <c r="H4" s="30"/>
    </row>
    <row r="5" customFormat="false" ht="60" hidden="false" customHeight="true" outlineLevel="0" collapsed="false">
      <c r="B5" s="2" t="s">
        <v>1</v>
      </c>
      <c r="C5" s="3" t="s">
        <v>2</v>
      </c>
      <c r="D5" s="30" t="s">
        <v>3</v>
      </c>
      <c r="E5" s="30" t="s">
        <v>4</v>
      </c>
      <c r="F5" s="30" t="s">
        <v>5</v>
      </c>
      <c r="G5" s="30" t="s">
        <v>6</v>
      </c>
      <c r="H5" s="30" t="s">
        <v>7</v>
      </c>
    </row>
    <row r="6" customFormat="false" ht="14.4" hidden="false" customHeight="false" outlineLevel="0" collapsed="false">
      <c r="A6" s="0" t="s">
        <v>8</v>
      </c>
      <c r="B6" s="0" t="s">
        <v>9</v>
      </c>
      <c r="C6" s="5"/>
      <c r="D6" s="13" t="n">
        <f aca="false">AVERAGE(raakadataTDK!E2:E4)</f>
        <v>2.16666666666667</v>
      </c>
      <c r="E6" s="14" t="n">
        <f aca="false">AVERAGE(raakadataTDK!F2:F4)</f>
        <v>598326.483333334</v>
      </c>
      <c r="F6" s="13" t="n">
        <f aca="false">AVERAGE(raakadataTDK!G2:G4)</f>
        <v>60.7666666666667</v>
      </c>
      <c r="G6" s="14" t="n">
        <f aca="false">AVERAGE(raakadataTDK!H2:H4)</f>
        <v>82354.6833333333</v>
      </c>
      <c r="H6" s="13" t="n">
        <f aca="false">AVERAGE(raakadataTDK!I2:I4)</f>
        <v>6.6519</v>
      </c>
    </row>
    <row r="7" customFormat="false" ht="14.4" hidden="false" customHeight="false" outlineLevel="0" collapsed="false">
      <c r="A7" s="0" t="s">
        <v>44</v>
      </c>
      <c r="B7" s="29" t="s">
        <v>11</v>
      </c>
      <c r="C7" s="5"/>
      <c r="D7" s="13" t="n">
        <f aca="false">AVERAGE(raakadataTDK!E5:E7)</f>
        <v>9.66666666666667</v>
      </c>
      <c r="E7" s="14" t="n">
        <f aca="false">AVERAGE(raakadataTDK!F5:F7)</f>
        <v>1520497.35666667</v>
      </c>
      <c r="F7" s="13" t="n">
        <f aca="false">AVERAGE(raakadataTDK!G5:G7)</f>
        <v>198.833333333333</v>
      </c>
      <c r="G7" s="14" t="n">
        <f aca="false">AVERAGE(raakadataTDK!H5:H7)</f>
        <v>190706.086666667</v>
      </c>
      <c r="H7" s="13" t="n">
        <f aca="false">AVERAGE(raakadataTDK!I5:I7)</f>
        <v>6.212475</v>
      </c>
      <c r="J7" s="11"/>
    </row>
    <row r="8" customFormat="false" ht="14.4" hidden="false" customHeight="false" outlineLevel="0" collapsed="false">
      <c r="A8" s="0" t="s">
        <v>12</v>
      </c>
      <c r="B8" s="1" t="s">
        <v>13</v>
      </c>
      <c r="C8" s="5"/>
      <c r="D8" s="13" t="n">
        <f aca="false">AVERAGE(raakadataTDK!E8:E10)</f>
        <v>0.333333333333333</v>
      </c>
      <c r="E8" s="14" t="n">
        <f aca="false">AVERAGE(raakadataTDK!F8:F10)</f>
        <v>76637.32</v>
      </c>
      <c r="F8" s="13" t="n">
        <f aca="false">AVERAGE(raakadataTDK!G8:G10)</f>
        <v>20.1333333333333</v>
      </c>
      <c r="G8" s="14" t="n">
        <f aca="false">AVERAGE(raakadataTDK!H8:H10)</f>
        <v>11237.3866666667</v>
      </c>
      <c r="H8" s="13" t="n">
        <f aca="false">AVERAGE(raakadataTDK!I8:I10)</f>
        <v>1.09473333333333</v>
      </c>
      <c r="J8" s="11"/>
    </row>
    <row r="9" customFormat="false" ht="14.4" hidden="false" customHeight="false" outlineLevel="0" collapsed="false">
      <c r="A9" s="0" t="s">
        <v>14</v>
      </c>
      <c r="B9" s="1" t="s">
        <v>15</v>
      </c>
      <c r="C9" s="5"/>
      <c r="D9" s="13" t="n">
        <f aca="false">AVERAGE(raakadataTDK!E11:E13)</f>
        <v>3</v>
      </c>
      <c r="E9" s="14" t="n">
        <f aca="false">AVERAGE(raakadataTDK!F11:F13)</f>
        <v>759854.006666667</v>
      </c>
      <c r="F9" s="13" t="n">
        <f aca="false">AVERAGE(raakadataTDK!G11:G13)</f>
        <v>141.5</v>
      </c>
      <c r="G9" s="14" t="n">
        <f aca="false">AVERAGE(raakadataTDK!H11:H13)</f>
        <v>72777.13</v>
      </c>
      <c r="H9" s="13" t="n">
        <f aca="false">AVERAGE(raakadataTDK!I11:I13)</f>
        <v>6.39905476190476</v>
      </c>
      <c r="J9" s="11"/>
    </row>
    <row r="10" customFormat="false" ht="14.4" hidden="false" customHeight="false" outlineLevel="0" collapsed="false">
      <c r="A10" s="0" t="s">
        <v>16</v>
      </c>
      <c r="B10" s="31" t="s">
        <v>17</v>
      </c>
      <c r="C10" s="5"/>
      <c r="D10" s="13" t="n">
        <f aca="false">AVERAGE(raakadataTDK!E14:E16)</f>
        <v>4</v>
      </c>
      <c r="E10" s="14" t="n">
        <f aca="false">AVERAGE(raakadataTDK!F14:F16)</f>
        <v>530384.02</v>
      </c>
      <c r="F10" s="13" t="n">
        <f aca="false">AVERAGE(raakadataTDK!G14:G16)</f>
        <v>96.4666666666667</v>
      </c>
      <c r="G10" s="14" t="n">
        <f aca="false">AVERAGE(raakadataTDK!H14:H16)</f>
        <v>0</v>
      </c>
      <c r="H10" s="13" t="n">
        <f aca="false">AVERAGE(raakadataTDK!I14:I16)</f>
        <v>5.5158</v>
      </c>
      <c r="J10" s="11"/>
    </row>
    <row r="11" customFormat="false" ht="14.4" hidden="false" customHeight="false" outlineLevel="0" collapsed="false">
      <c r="A11" s="0" t="s">
        <v>18</v>
      </c>
      <c r="B11" s="1" t="s">
        <v>18</v>
      </c>
      <c r="C11" s="5"/>
      <c r="D11" s="13" t="n">
        <f aca="false">AVERAGE(raakadataTDK!E17:E19)</f>
        <v>1.83333333333333</v>
      </c>
      <c r="E11" s="14" t="n">
        <f aca="false">AVERAGE(raakadataTDK!F17:F19)</f>
        <v>747105</v>
      </c>
      <c r="F11" s="13" t="n">
        <f aca="false">AVERAGE(raakadataTDK!G17:G19)</f>
        <v>80.9</v>
      </c>
      <c r="G11" s="14" t="n">
        <f aca="false">AVERAGE(raakadataTDK!H17:H19)</f>
        <v>3811.15333333333</v>
      </c>
      <c r="H11" s="13" t="n">
        <f aca="false">AVERAGE(raakadataTDK!I17:I19)</f>
        <v>6.11397619047619</v>
      </c>
      <c r="J11" s="11"/>
    </row>
    <row r="12" customFormat="false" ht="14.4" hidden="false" customHeight="false" outlineLevel="0" collapsed="false">
      <c r="A12" s="0" t="s">
        <v>19</v>
      </c>
      <c r="B12" s="1" t="s">
        <v>20</v>
      </c>
      <c r="C12" s="5"/>
      <c r="D12" s="13" t="n">
        <f aca="false">AVERAGE(raakadataTDK!E20:E22)</f>
        <v>1</v>
      </c>
      <c r="E12" s="14" t="n">
        <f aca="false">AVERAGE(raakadataTDK!F20:F22)</f>
        <v>373159.24</v>
      </c>
      <c r="F12" s="13" t="n">
        <f aca="false">AVERAGE(raakadataTDK!G20:G22)</f>
        <v>34.7666666666667</v>
      </c>
      <c r="G12" s="14" t="n">
        <f aca="false">AVERAGE(raakadataTDK!H20:H22)</f>
        <v>141748.156666667</v>
      </c>
      <c r="H12" s="13" t="n">
        <f aca="false">AVERAGE(raakadataTDK!I20:I22)</f>
        <v>4.05085714285714</v>
      </c>
      <c r="J12" s="11"/>
    </row>
    <row r="13" customFormat="false" ht="14.4" hidden="false" customHeight="false" outlineLevel="0" collapsed="false">
      <c r="A13" s="0" t="s">
        <v>21</v>
      </c>
      <c r="B13" s="1" t="s">
        <v>22</v>
      </c>
      <c r="C13" s="5"/>
      <c r="D13" s="13" t="n">
        <f aca="false">AVERAGE(raakadataTDK!E23:E25)</f>
        <v>1.33333333333333</v>
      </c>
      <c r="E13" s="14" t="n">
        <f aca="false">AVERAGE(raakadataTDK!F23:F25)</f>
        <v>70556.0566666667</v>
      </c>
      <c r="F13" s="13" t="n">
        <f aca="false">AVERAGE(raakadataTDK!G23:G25)</f>
        <v>88</v>
      </c>
      <c r="G13" s="14" t="n">
        <f aca="false">AVERAGE(raakadataTDK!H23:H25)</f>
        <v>135990.346666667</v>
      </c>
      <c r="H13" s="13" t="n">
        <f aca="false">AVERAGE(raakadataTDK!I23:I25)</f>
        <v>6.22540357142857</v>
      </c>
      <c r="J13" s="11"/>
    </row>
    <row r="14" customFormat="false" ht="13.8" hidden="false" customHeight="false" outlineLevel="0" collapsed="false">
      <c r="A14" s="32" t="s">
        <v>23</v>
      </c>
      <c r="B14" s="33"/>
      <c r="C14" s="33"/>
      <c r="D14" s="34" t="n">
        <f aca="false">SUM(D6:D13)</f>
        <v>23.3333333333333</v>
      </c>
      <c r="E14" s="35" t="n">
        <f aca="false">SUM(E6:E13)</f>
        <v>4676519.48333334</v>
      </c>
      <c r="F14" s="36" t="n">
        <f aca="false">SUM(F6:F13)</f>
        <v>721.366666666667</v>
      </c>
      <c r="G14" s="35" t="n">
        <f aca="false">SUM(G6:G13)</f>
        <v>638624.943333333</v>
      </c>
      <c r="H14" s="34" t="n">
        <f aca="false">SUM(H6:H13)</f>
        <v>42.2642</v>
      </c>
      <c r="J14" s="11"/>
    </row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K2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" activeCellId="0" sqref="G5"/>
    </sheetView>
  </sheetViews>
  <sheetFormatPr defaultRowHeight="14.4"/>
  <cols>
    <col collapsed="false" hidden="false" max="1" min="1" style="0" width="8.66801619433198"/>
    <col collapsed="false" hidden="false" max="2" min="2" style="0" width="21.1943319838057"/>
    <col collapsed="false" hidden="false" max="5" min="3" style="0" width="8.66801619433198"/>
    <col collapsed="false" hidden="false" max="6" min="6" style="0" width="6.34817813765182"/>
    <col collapsed="false" hidden="false" max="1025" min="7" style="0" width="8.66801619433198"/>
  </cols>
  <sheetData>
    <row r="2" customFormat="false" ht="14.4" hidden="false" customHeight="false" outlineLevel="0" collapsed="false">
      <c r="A2" s="0" t="s">
        <v>45</v>
      </c>
    </row>
    <row r="4" customFormat="false" ht="14.4" hidden="false" customHeight="false" outlineLevel="0" collapsed="false">
      <c r="C4" s="0" t="n">
        <v>2012</v>
      </c>
      <c r="D4" s="0" t="n">
        <v>2013</v>
      </c>
      <c r="E4" s="0" t="n">
        <v>2014</v>
      </c>
      <c r="G4" s="0" t="s">
        <v>46</v>
      </c>
    </row>
    <row r="5" customFormat="false" ht="14.4" hidden="false" customHeight="false" outlineLevel="0" collapsed="false">
      <c r="A5" s="0" t="s">
        <v>47</v>
      </c>
      <c r="C5" s="37"/>
      <c r="D5" s="37"/>
      <c r="E5" s="38"/>
      <c r="G5" s="38"/>
    </row>
    <row r="6" customFormat="false" ht="14.4" hidden="false" customHeight="false" outlineLevel="0" collapsed="false">
      <c r="A6" s="0" t="s">
        <v>48</v>
      </c>
      <c r="B6" s="39" t="s">
        <v>49</v>
      </c>
      <c r="C6" s="40" t="n">
        <v>34.3096</v>
      </c>
      <c r="D6" s="40" t="n">
        <v>33.252</v>
      </c>
      <c r="E6" s="41" t="n">
        <f aca="false">+K6*F7</f>
        <v>39.7058212225537</v>
      </c>
      <c r="G6" s="41" t="n">
        <f aca="false">AVERAGE(C6:E6)</f>
        <v>35.7558070741846</v>
      </c>
      <c r="K6" s="0" t="n">
        <f aca="false">+(C6+D6)/(C6+C7+D6+D7)</f>
        <v>0.495623780868466</v>
      </c>
    </row>
    <row r="7" customFormat="false" ht="14.4" hidden="false" customHeight="false" outlineLevel="0" collapsed="false">
      <c r="B7" s="42" t="s">
        <v>50</v>
      </c>
      <c r="C7" s="43" t="n">
        <v>28.6599</v>
      </c>
      <c r="D7" s="43" t="n">
        <v>40.0948</v>
      </c>
      <c r="E7" s="44" t="n">
        <f aca="false">+F7-E6</f>
        <v>40.4070037774463</v>
      </c>
      <c r="F7" s="0" t="n">
        <v>80.112825</v>
      </c>
      <c r="G7" s="44" t="n">
        <f aca="false">AVERAGE(C7:E7)</f>
        <v>36.3872345924821</v>
      </c>
    </row>
    <row r="8" customFormat="false" ht="14.4" hidden="false" customHeight="false" outlineLevel="0" collapsed="false">
      <c r="A8" s="0" t="s">
        <v>51</v>
      </c>
      <c r="C8" s="40" t="n">
        <v>15.15</v>
      </c>
      <c r="D8" s="40" t="n">
        <v>12.8</v>
      </c>
      <c r="E8" s="40" t="n">
        <v>13.345892</v>
      </c>
      <c r="G8" s="40" t="n">
        <f aca="false">AVERAGE(C8:E8)</f>
        <v>13.7652973333333</v>
      </c>
    </row>
    <row r="9" customFormat="false" ht="14.4" hidden="false" customHeight="false" outlineLevel="0" collapsed="false">
      <c r="A9" s="0" t="s">
        <v>52</v>
      </c>
      <c r="C9" s="40" t="n">
        <v>257.38</v>
      </c>
      <c r="D9" s="40" t="n">
        <v>237.1474</v>
      </c>
      <c r="E9" s="40" t="n">
        <f aca="false">209.343452+H14</f>
        <v>221.768111</v>
      </c>
      <c r="G9" s="40" t="n">
        <f aca="false">AVERAGE(C9:E9)</f>
        <v>238.765170333333</v>
      </c>
    </row>
    <row r="10" customFormat="false" ht="14.4" hidden="false" customHeight="false" outlineLevel="0" collapsed="false">
      <c r="A10" s="0" t="s">
        <v>53</v>
      </c>
      <c r="C10" s="43" t="n">
        <v>227.63</v>
      </c>
      <c r="D10" s="43" t="n">
        <v>217.2918</v>
      </c>
      <c r="E10" s="43" t="n">
        <v>217.066342</v>
      </c>
      <c r="G10" s="43" t="n">
        <f aca="false">AVERAGE(C10:E10)</f>
        <v>220.662714</v>
      </c>
    </row>
    <row r="11" customFormat="false" ht="14.4" hidden="false" customHeight="false" outlineLevel="0" collapsed="false">
      <c r="A11" s="0" t="s">
        <v>54</v>
      </c>
      <c r="C11" s="38" t="n">
        <v>191.7</v>
      </c>
      <c r="D11" s="38" t="n">
        <v>202.3</v>
      </c>
      <c r="E11" s="38" t="n">
        <v>187.260763</v>
      </c>
      <c r="G11" s="38" t="n">
        <f aca="false">AVERAGE(C11:E11)</f>
        <v>193.753587666667</v>
      </c>
    </row>
    <row r="12" customFormat="false" ht="14.4" hidden="false" customHeight="false" outlineLevel="0" collapsed="false">
      <c r="A12" s="0" t="s">
        <v>55</v>
      </c>
      <c r="B12" s="39" t="s">
        <v>49</v>
      </c>
      <c r="C12" s="40" t="n">
        <v>60.2647</v>
      </c>
      <c r="D12" s="40" t="n">
        <v>55.7757</v>
      </c>
      <c r="E12" s="40" t="n">
        <v>63.836799</v>
      </c>
      <c r="G12" s="40" t="n">
        <f aca="false">AVERAGE(C12:E12)</f>
        <v>59.9590663333333</v>
      </c>
    </row>
    <row r="13" customFormat="false" ht="14.4" hidden="false" customHeight="false" outlineLevel="0" collapsed="false">
      <c r="B13" s="37" t="s">
        <v>56</v>
      </c>
      <c r="C13" s="38" t="n">
        <v>261.81</v>
      </c>
      <c r="D13" s="38" t="n">
        <v>251.5045</v>
      </c>
      <c r="E13" s="38" t="n">
        <f aca="false">+H13-E12-H14</f>
        <v>267.547674</v>
      </c>
      <c r="G13" s="38" t="n">
        <f aca="false">AVERAGE(C13:E13)</f>
        <v>260.287391333333</v>
      </c>
      <c r="H13" s="0" t="n">
        <v>343.809132</v>
      </c>
      <c r="I13" s="0" t="s">
        <v>57</v>
      </c>
    </row>
    <row r="14" customFormat="false" ht="14.4" hidden="false" customHeight="false" outlineLevel="0" collapsed="false">
      <c r="C14" s="13" t="n">
        <f aca="false">SUM(C5:C13)</f>
        <v>1076.9042</v>
      </c>
      <c r="D14" s="13" t="n">
        <f aca="false">SUM(D5:D13)</f>
        <v>1050.1662</v>
      </c>
      <c r="E14" s="13" t="n">
        <f aca="false">SUM(E5:E13)</f>
        <v>1050.938406</v>
      </c>
      <c r="G14" s="13" t="n">
        <f aca="false">SUM(G5:G13)</f>
        <v>1059.33626866667</v>
      </c>
      <c r="H14" s="0" t="n">
        <v>12.424659</v>
      </c>
      <c r="I14" s="0" t="s">
        <v>58</v>
      </c>
    </row>
    <row r="16" customFormat="false" ht="14.4" hidden="false" customHeight="false" outlineLevel="0" collapsed="false">
      <c r="B16" s="39" t="s">
        <v>49</v>
      </c>
      <c r="C16" s="40" t="n">
        <f aca="false">+C6+C8+C9+C12</f>
        <v>367.1043</v>
      </c>
      <c r="D16" s="40" t="n">
        <f aca="false">+D6+D8+D9+D12</f>
        <v>338.9751</v>
      </c>
      <c r="E16" s="40" t="n">
        <f aca="false">+E6+E8+E9+E12</f>
        <v>338.656623222554</v>
      </c>
      <c r="G16" s="40" t="n">
        <f aca="false">AVERAGE(C16:E16)</f>
        <v>348.245341074185</v>
      </c>
      <c r="H16" s="0" t="n">
        <v>2831</v>
      </c>
      <c r="I16" s="45" t="n">
        <f aca="false">+H16/G16*1000</f>
        <v>8129.32627115011</v>
      </c>
    </row>
    <row r="17" customFormat="false" ht="14.4" hidden="false" customHeight="false" outlineLevel="0" collapsed="false">
      <c r="B17" s="42" t="s">
        <v>50</v>
      </c>
      <c r="C17" s="43" t="n">
        <f aca="false">+C7+C10</f>
        <v>256.2899</v>
      </c>
      <c r="D17" s="43" t="n">
        <f aca="false">+D7+D10</f>
        <v>257.3866</v>
      </c>
      <c r="E17" s="43" t="n">
        <f aca="false">+E7+E10</f>
        <v>257.473345777446</v>
      </c>
      <c r="G17" s="43" t="n">
        <f aca="false">AVERAGE(C17:E17)</f>
        <v>257.049948592482</v>
      </c>
      <c r="H17" s="0" t="n">
        <v>5542</v>
      </c>
      <c r="I17" s="45" t="n">
        <f aca="false">+H17/G17*1000</f>
        <v>21560.0120923817</v>
      </c>
    </row>
    <row r="18" customFormat="false" ht="14.4" hidden="false" customHeight="false" outlineLevel="0" collapsed="false">
      <c r="B18" s="37" t="s">
        <v>56</v>
      </c>
      <c r="C18" s="38" t="n">
        <f aca="false">+C5+C11+C13</f>
        <v>453.51</v>
      </c>
      <c r="D18" s="38" t="n">
        <f aca="false">+D5+D11+D13</f>
        <v>453.8045</v>
      </c>
      <c r="E18" s="38" t="n">
        <f aca="false">+E5+E11+E13</f>
        <v>454.808437</v>
      </c>
      <c r="G18" s="38" t="n">
        <f aca="false">AVERAGE(C18:E18)</f>
        <v>454.040979</v>
      </c>
      <c r="H18" s="14" t="n">
        <v>2736</v>
      </c>
      <c r="I18" s="45" t="n">
        <f aca="false">+H18/G18*1000</f>
        <v>6025.8878086861</v>
      </c>
    </row>
    <row r="19" customFormat="false" ht="14.4" hidden="false" customHeight="false" outlineLevel="0" collapsed="false">
      <c r="C19" s="13" t="n">
        <f aca="false">SUM(C16:C18)</f>
        <v>1076.9042</v>
      </c>
      <c r="D19" s="13" t="n">
        <f aca="false">SUM(D16:D18)</f>
        <v>1050.1662</v>
      </c>
      <c r="E19" s="13" t="n">
        <f aca="false">SUM(E16:E18)</f>
        <v>1050.938406</v>
      </c>
      <c r="G19" s="13" t="n">
        <f aca="false">SUM(G16:G18)</f>
        <v>1059.33626866667</v>
      </c>
    </row>
    <row r="20" customFormat="false" ht="14.4" hidden="false" customHeight="false" outlineLevel="0" collapsed="false">
      <c r="H20" s="0" t="n">
        <v>132284</v>
      </c>
      <c r="I20" s="46" t="n">
        <f aca="false">+H20*0.344</f>
        <v>45505.696</v>
      </c>
      <c r="J20" s="0" t="s">
        <v>59</v>
      </c>
    </row>
    <row r="21" customFormat="false" ht="14.4" hidden="false" customHeight="false" outlineLevel="0" collapsed="false">
      <c r="B21" s="0" t="s">
        <v>60</v>
      </c>
      <c r="I21" s="45" t="n">
        <f aca="false">800000/28</f>
        <v>28571.4285714286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J1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1" activeCellId="0" sqref="J11"/>
    </sheetView>
  </sheetViews>
  <sheetFormatPr defaultRowHeight="14.4"/>
  <cols>
    <col collapsed="false" hidden="false" max="1" min="1" style="0" width="8.66801619433198"/>
    <col collapsed="false" hidden="false" max="2" min="2" style="0" width="14.3967611336032"/>
    <col collapsed="false" hidden="false" max="3" min="3" style="0" width="15.5627530364372"/>
    <col collapsed="false" hidden="false" max="4" min="4" style="0" width="3.48582995951417"/>
    <col collapsed="false" hidden="false" max="5" min="5" style="0" width="17.4372469635628"/>
    <col collapsed="false" hidden="false" max="1025" min="6" style="0" width="8.66801619433198"/>
  </cols>
  <sheetData>
    <row r="2" customFormat="false" ht="14.4" hidden="false" customHeight="false" outlineLevel="0" collapsed="false">
      <c r="B2" s="0" t="n">
        <v>2016</v>
      </c>
    </row>
    <row r="3" customFormat="false" ht="14.4" hidden="false" customHeight="false" outlineLevel="0" collapsed="false">
      <c r="B3" s="0" t="s">
        <v>61</v>
      </c>
      <c r="E3" s="47" t="s">
        <v>62</v>
      </c>
    </row>
    <row r="4" customFormat="false" ht="14.4" hidden="false" customHeight="false" outlineLevel="0" collapsed="false">
      <c r="B4" s="0" t="s">
        <v>63</v>
      </c>
      <c r="C4" s="0" t="s">
        <v>64</v>
      </c>
      <c r="E4" s="48" t="s">
        <v>65</v>
      </c>
      <c r="F4" s="48" t="s">
        <v>66</v>
      </c>
    </row>
    <row r="5" customFormat="false" ht="14.4" hidden="false" customHeight="false" outlineLevel="0" collapsed="false">
      <c r="A5" s="49" t="s">
        <v>47</v>
      </c>
      <c r="B5" s="14" t="n">
        <v>1181264.66430493</v>
      </c>
      <c r="C5" s="14" t="e">
        <f aca="false">+#REF!</f>
        <v>#REF!</v>
      </c>
      <c r="D5" s="14"/>
      <c r="E5" s="50" t="e">
        <f aca="false">+C5-B5</f>
        <v>#REF!</v>
      </c>
      <c r="F5" s="51" t="e">
        <f aca="false">+E5/B5</f>
        <v>#REF!</v>
      </c>
      <c r="G5" s="14"/>
      <c r="H5" s="14"/>
      <c r="I5" s="14"/>
      <c r="J5" s="14"/>
    </row>
    <row r="6" customFormat="false" ht="14.4" hidden="false" customHeight="false" outlineLevel="0" collapsed="false">
      <c r="A6" s="49" t="s">
        <v>48</v>
      </c>
      <c r="B6" s="14" t="n">
        <v>2470679.83478991</v>
      </c>
      <c r="C6" s="14" t="e">
        <f aca="false">+#REF!</f>
        <v>#REF!</v>
      </c>
      <c r="D6" s="14"/>
      <c r="E6" s="50" t="e">
        <f aca="false">+C6-B6</f>
        <v>#REF!</v>
      </c>
      <c r="F6" s="51" t="e">
        <f aca="false">+E6/B6</f>
        <v>#REF!</v>
      </c>
      <c r="G6" s="14"/>
      <c r="H6" s="14"/>
      <c r="I6" s="14"/>
      <c r="J6" s="14"/>
    </row>
    <row r="7" customFormat="false" ht="14.4" hidden="false" customHeight="false" outlineLevel="0" collapsed="false">
      <c r="A7" s="49" t="s">
        <v>67</v>
      </c>
      <c r="B7" s="14" t="n">
        <v>7367176.21648395</v>
      </c>
      <c r="C7" s="14" t="e">
        <f aca="false">+#REF!</f>
        <v>#REF!</v>
      </c>
      <c r="D7" s="14"/>
      <c r="E7" s="50" t="e">
        <f aca="false">+C7-B7</f>
        <v>#REF!</v>
      </c>
      <c r="F7" s="51" t="e">
        <f aca="false">+E7/B7</f>
        <v>#REF!</v>
      </c>
      <c r="G7" s="14"/>
      <c r="H7" s="14"/>
      <c r="I7" s="14"/>
      <c r="J7" s="14"/>
    </row>
    <row r="8" customFormat="false" ht="14.4" hidden="false" customHeight="false" outlineLevel="0" collapsed="false">
      <c r="A8" s="49" t="s">
        <v>68</v>
      </c>
      <c r="B8" s="14" t="n">
        <v>895491.131260501</v>
      </c>
      <c r="C8" s="14" t="e">
        <f aca="false">+#REF!</f>
        <v>#REF!</v>
      </c>
      <c r="D8" s="14"/>
      <c r="E8" s="50" t="e">
        <f aca="false">+C8-B8</f>
        <v>#REF!</v>
      </c>
      <c r="F8" s="51" t="e">
        <f aca="false">+E8/B8</f>
        <v>#REF!</v>
      </c>
      <c r="G8" s="14"/>
      <c r="H8" s="14"/>
      <c r="I8" s="14"/>
      <c r="J8" s="14"/>
    </row>
    <row r="9" customFormat="false" ht="14.4" hidden="false" customHeight="false" outlineLevel="0" collapsed="false">
      <c r="A9" s="49" t="s">
        <v>69</v>
      </c>
      <c r="B9" s="14" t="n">
        <v>8052142.35406598</v>
      </c>
      <c r="C9" s="14" t="e">
        <f aca="false">+#REF!</f>
        <v>#REF!</v>
      </c>
      <c r="D9" s="14"/>
      <c r="E9" s="50" t="e">
        <f aca="false">+C9-B9</f>
        <v>#REF!</v>
      </c>
      <c r="F9" s="51" t="e">
        <f aca="false">+E9/B9</f>
        <v>#REF!</v>
      </c>
      <c r="G9" s="14"/>
      <c r="H9" s="14"/>
      <c r="I9" s="14"/>
      <c r="J9" s="14"/>
    </row>
    <row r="10" customFormat="false" ht="14.4" hidden="false" customHeight="false" outlineLevel="0" collapsed="false">
      <c r="A10" s="49" t="s">
        <v>52</v>
      </c>
      <c r="B10" s="14" t="n">
        <v>8912317.43971989</v>
      </c>
      <c r="C10" s="14" t="e">
        <f aca="false">+#REF!</f>
        <v>#REF!</v>
      </c>
      <c r="D10" s="14"/>
      <c r="E10" s="50" t="e">
        <f aca="false">+C10-B10</f>
        <v>#REF!</v>
      </c>
      <c r="F10" s="51" t="e">
        <f aca="false">+E10/B10</f>
        <v>#REF!</v>
      </c>
      <c r="G10" s="14"/>
      <c r="H10" s="14"/>
      <c r="I10" s="14"/>
      <c r="J10" s="14"/>
    </row>
    <row r="11" customFormat="false" ht="14.4" hidden="false" customHeight="false" outlineLevel="0" collapsed="false">
      <c r="A11" s="49" t="s">
        <v>53</v>
      </c>
      <c r="B11" s="14" t="n">
        <v>11358404.4371298</v>
      </c>
      <c r="C11" s="14" t="e">
        <f aca="false">+#REF!</f>
        <v>#REF!</v>
      </c>
      <c r="D11" s="14"/>
      <c r="E11" s="50" t="e">
        <f aca="false">+C11-B11</f>
        <v>#REF!</v>
      </c>
      <c r="F11" s="51" t="e">
        <f aca="false">+E11/B11</f>
        <v>#REF!</v>
      </c>
      <c r="G11" s="14"/>
      <c r="H11" s="14"/>
      <c r="I11" s="14"/>
      <c r="J11" s="14"/>
    </row>
    <row r="12" customFormat="false" ht="14.4" hidden="false" customHeight="false" outlineLevel="0" collapsed="false">
      <c r="A12" s="49" t="s">
        <v>70</v>
      </c>
      <c r="B12" s="14" t="n">
        <v>5889285.81576426</v>
      </c>
      <c r="C12" s="14" t="e">
        <f aca="false">+#REF!</f>
        <v>#REF!</v>
      </c>
      <c r="D12" s="14"/>
      <c r="E12" s="50" t="e">
        <f aca="false">+C12-B12</f>
        <v>#REF!</v>
      </c>
      <c r="F12" s="51" t="e">
        <f aca="false">+E12/B12</f>
        <v>#REF!</v>
      </c>
      <c r="G12" s="14"/>
      <c r="H12" s="14"/>
      <c r="I12" s="14"/>
      <c r="J12" s="14"/>
    </row>
    <row r="13" customFormat="false" ht="14.4" hidden="false" customHeight="false" outlineLevel="0" collapsed="false">
      <c r="A13" s="49" t="s">
        <v>54</v>
      </c>
      <c r="B13" s="14" t="n">
        <v>7105724.0066171</v>
      </c>
      <c r="C13" s="14" t="e">
        <f aca="false">+#REF!</f>
        <v>#REF!</v>
      </c>
      <c r="D13" s="14"/>
      <c r="E13" s="50" t="e">
        <f aca="false">+C13-B13</f>
        <v>#REF!</v>
      </c>
      <c r="F13" s="51" t="e">
        <f aca="false">+E13/B13</f>
        <v>#REF!</v>
      </c>
      <c r="G13" s="14"/>
      <c r="H13" s="14"/>
      <c r="I13" s="14"/>
      <c r="J13" s="14"/>
    </row>
    <row r="14" customFormat="false" ht="14.4" hidden="false" customHeight="false" outlineLevel="0" collapsed="false">
      <c r="A14" s="52" t="s">
        <v>55</v>
      </c>
      <c r="B14" s="14" t="n">
        <v>10549601.1450461</v>
      </c>
      <c r="C14" s="14" t="e">
        <f aca="false">+#REF!</f>
        <v>#REF!</v>
      </c>
      <c r="D14" s="14"/>
      <c r="E14" s="50" t="e">
        <f aca="false">+C14-B14</f>
        <v>#REF!</v>
      </c>
      <c r="F14" s="51" t="e">
        <f aca="false">+E14/B14</f>
        <v>#REF!</v>
      </c>
      <c r="G14" s="14"/>
      <c r="H14" s="14"/>
      <c r="I14" s="14"/>
      <c r="J14" s="14"/>
    </row>
    <row r="15" customFormat="false" ht="15" hidden="false" customHeight="false" outlineLevel="0" collapsed="false">
      <c r="A15" s="53" t="s">
        <v>42</v>
      </c>
      <c r="B15" s="14" t="n">
        <v>280444.954817556</v>
      </c>
      <c r="C15" s="14" t="e">
        <f aca="false">+#REF!</f>
        <v>#REF!</v>
      </c>
      <c r="D15" s="14"/>
      <c r="E15" s="50" t="e">
        <f aca="false">+C15-B15</f>
        <v>#REF!</v>
      </c>
      <c r="F15" s="51" t="e">
        <f aca="false">+E15/B15</f>
        <v>#REF!</v>
      </c>
      <c r="G15" s="14"/>
      <c r="H15" s="14"/>
      <c r="I15" s="14"/>
      <c r="J15" s="14"/>
    </row>
    <row r="16" customFormat="false" ht="15" hidden="false" customHeight="false" outlineLevel="0" collapsed="false">
      <c r="B16" s="14" t="n">
        <f aca="false">SUM(B5:B15)</f>
        <v>64062532</v>
      </c>
      <c r="C16" s="14" t="e">
        <f aca="false">SUM(C5:C15)</f>
        <v>#REF!</v>
      </c>
      <c r="D16" s="14"/>
      <c r="E16" s="50" t="e">
        <f aca="false">SUM(E5:E15)</f>
        <v>#REF!</v>
      </c>
      <c r="F16" s="51"/>
      <c r="G16" s="14"/>
      <c r="H16" s="14"/>
      <c r="I16" s="14"/>
      <c r="J16" s="14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158</TotalTime>
  <Application>LibreOffice/5.1.6.2$Linux_X86_64 LibreOffice_project/10m0$Build-2</Application>
  <Company>University of Oulu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2015-04-16T07:04:04Z</dcterms:created>
  <dc:creator>Pertti Tikkanen</dc:creator>
  <dc:description/>
  <dc:language>en-US</dc:language>
  <cp:lastModifiedBy/>
  <cp:lastPrinted>2015-10-06T13:02:16Z</cp:lastPrinted>
  <dcterms:modified xsi:type="dcterms:W3CDTF">2017-09-17T12:53:32Z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University of Oulu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